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MARZO 2022" sheetId="1" r:id="rId1"/>
  </sheets>
  <definedNames>
    <definedName name="_xlnm.Print_Area" localSheetId="0">'MARZO 2022'!$B$2:$J$50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J47" i="1" l="1"/>
  <c r="G47" i="1"/>
  <c r="G46" i="1"/>
  <c r="G45" i="1" s="1"/>
  <c r="H45" i="1"/>
  <c r="F45" i="1"/>
  <c r="E45" i="1"/>
  <c r="J43" i="1"/>
  <c r="G43" i="1"/>
  <c r="J42" i="1"/>
  <c r="G42" i="1"/>
  <c r="J40" i="1"/>
  <c r="G40" i="1"/>
  <c r="G39" i="1" s="1"/>
  <c r="I39" i="1"/>
  <c r="H39" i="1"/>
  <c r="F39" i="1"/>
  <c r="E39" i="1"/>
  <c r="G38" i="1"/>
  <c r="G37" i="1"/>
  <c r="G36" i="1"/>
  <c r="G35" i="1"/>
  <c r="G34" i="1"/>
  <c r="G33" i="1"/>
  <c r="G32" i="1"/>
  <c r="H31" i="1"/>
  <c r="F31" i="1"/>
  <c r="F49" i="1" s="1"/>
  <c r="E31" i="1"/>
  <c r="H24" i="1"/>
  <c r="F24" i="1"/>
  <c r="E24" i="1"/>
  <c r="J22" i="1"/>
  <c r="G22" i="1"/>
  <c r="I20" i="1"/>
  <c r="J20" i="1" s="1"/>
  <c r="G20" i="1"/>
  <c r="I19" i="1"/>
  <c r="I38" i="1" s="1"/>
  <c r="J38" i="1" s="1"/>
  <c r="G19" i="1"/>
  <c r="J18" i="1"/>
  <c r="I18" i="1"/>
  <c r="I37" i="1" s="1"/>
  <c r="J37" i="1" s="1"/>
  <c r="G18" i="1"/>
  <c r="I16" i="1"/>
  <c r="I36" i="1" s="1"/>
  <c r="J36" i="1" s="1"/>
  <c r="G16" i="1"/>
  <c r="I15" i="1"/>
  <c r="I35" i="1" s="1"/>
  <c r="J35" i="1" s="1"/>
  <c r="G15" i="1"/>
  <c r="I14" i="1"/>
  <c r="I34" i="1" s="1"/>
  <c r="J34" i="1" s="1"/>
  <c r="G14" i="1"/>
  <c r="I13" i="1"/>
  <c r="J13" i="1" s="1"/>
  <c r="G13" i="1"/>
  <c r="J12" i="1"/>
  <c r="I11" i="1"/>
  <c r="I32" i="1" s="1"/>
  <c r="G11" i="1"/>
  <c r="J14" i="1" l="1"/>
  <c r="G24" i="1"/>
  <c r="J39" i="1"/>
  <c r="J19" i="1"/>
  <c r="J16" i="1"/>
  <c r="H49" i="1"/>
  <c r="J11" i="1"/>
  <c r="G31" i="1"/>
  <c r="J32" i="1"/>
  <c r="I24" i="1"/>
  <c r="J15" i="1"/>
  <c r="I33" i="1"/>
  <c r="J33" i="1" s="1"/>
  <c r="I46" i="1"/>
  <c r="J24" i="1" l="1"/>
  <c r="I31" i="1"/>
  <c r="J31" i="1"/>
  <c r="J46" i="1"/>
  <c r="I45" i="1"/>
  <c r="J45" i="1" s="1"/>
  <c r="I49" i="1" l="1"/>
  <c r="J49" i="1" s="1"/>
</calcChain>
</file>

<file path=xl/sharedStrings.xml><?xml version="1.0" encoding="utf-8"?>
<sst xmlns="http://schemas.openxmlformats.org/spreadsheetml/2006/main" count="64" uniqueCount="39">
  <si>
    <t>Estado Analítico de Ingresos</t>
  </si>
  <si>
    <t>Del 1 al 31 de Marzo de 2022</t>
  </si>
  <si>
    <t xml:space="preserve">(Miles de pesos)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</si>
  <si>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</si>
  <si>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</si>
  <si>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</si>
  <si>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</si>
  <si>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</si>
  <si>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</si>
  <si>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</si>
  <si>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</si>
  <si>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</si>
  <si>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</si>
  <si>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</si>
  <si>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</si>
  <si>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</si>
  <si>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</si>
  <si>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</si>
  <si>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</si>
  <si>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</si>
  <si>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</si>
  <si>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</si>
  <si>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</si>
  <si>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</si>
  <si>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</si>
  <si>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</si>
  <si>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</si>
  <si>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Generación de ADEFAS</t>
  </si>
  <si>
    <t>Superávit Ejercicio Anterior</t>
  </si>
  <si>
    <t>Total</t>
  </si>
  <si>
    <t>Ingresos excedentes¹</t>
  </si>
  <si>
    <t>Estado Analítico de Ingresos Por Fuente de Financiamiento</t>
  </si>
  <si>
    <t>Ampliaciones y 
Reducciones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</si>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</sst>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4" fillId="0" borderId="0" xfId="0" applyFont="1"/>
    <xf numFmtId="37" fontId="5" fillId="0" borderId="1" xfId="1" applyNumberFormat="1" applyFont="1" applyFill="1" applyBorder="1" applyAlignment="1" applyProtection="1">
      <alignment horizontal="center"/>
    </xf>
    <xf numFmtId="37" fontId="5" fillId="0" borderId="2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4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5" xfId="1" applyNumberFormat="1" applyFont="1" applyFill="1" applyBorder="1" applyAlignment="1" applyProtection="1">
      <alignment horizontal="center"/>
      <protection locked="0"/>
    </xf>
    <xf numFmtId="37" fontId="5" fillId="0" borderId="4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0" fontId="6" fillId="2" borderId="0" xfId="2" applyFont="1" applyFill="1"/>
    <xf numFmtId="0" fontId="7" fillId="2" borderId="0" xfId="0" applyFont="1" applyFill="1"/>
    <xf numFmtId="0" fontId="6" fillId="2" borderId="0" xfId="2" applyFont="1" applyFill="1" applyAlignment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 vertical="center" wrapText="1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3" xfId="1" applyNumberFormat="1" applyFont="1" applyFill="1" applyBorder="1" applyAlignment="1" applyProtection="1">
      <alignment horizontal="center" vertical="center"/>
    </xf>
    <xf numFmtId="37" fontId="6" fillId="0" borderId="13" xfId="1" applyNumberFormat="1" applyFont="1" applyFill="1" applyBorder="1" applyAlignment="1" applyProtection="1">
      <alignment horizontal="center" wrapText="1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37" fontId="5" fillId="0" borderId="12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1" xfId="2" applyFont="1" applyFill="1" applyBorder="1"/>
    <xf numFmtId="0" fontId="8" fillId="2" borderId="2" xfId="2" applyFont="1" applyFill="1" applyBorder="1"/>
    <xf numFmtId="164" fontId="8" fillId="2" borderId="15" xfId="2" applyNumberFormat="1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6" xfId="3" applyNumberFormat="1" applyFont="1" applyFill="1" applyBorder="1" applyAlignment="1" applyProtection="1">
      <alignment horizontal="right"/>
      <protection locked="0"/>
    </xf>
    <xf numFmtId="164" fontId="8" fillId="2" borderId="16" xfId="3" applyNumberFormat="1" applyFont="1" applyFill="1" applyBorder="1" applyAlignment="1" applyProtection="1">
      <alignment horizontal="right"/>
    </xf>
    <xf numFmtId="164" fontId="8" fillId="0" borderId="16" xfId="3" applyNumberFormat="1" applyFont="1" applyFill="1" applyBorder="1" applyAlignment="1" applyProtection="1">
      <alignment horizontal="right"/>
      <protection locked="0"/>
    </xf>
    <xf numFmtId="164" fontId="8" fillId="2" borderId="5" xfId="3" applyNumberFormat="1" applyFont="1" applyFill="1" applyBorder="1" applyAlignment="1" applyProtection="1">
      <alignment horizontal="right"/>
    </xf>
    <xf numFmtId="164" fontId="8" fillId="0" borderId="16" xfId="3" applyNumberFormat="1" applyFont="1" applyFill="1" applyBorder="1" applyAlignment="1" applyProtection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4" fontId="4" fillId="0" borderId="0" xfId="0" applyNumberFormat="1" applyFont="1"/>
    <xf numFmtId="164" fontId="8" fillId="2" borderId="18" xfId="3" applyNumberFormat="1" applyFont="1" applyFill="1" applyBorder="1" applyAlignment="1">
      <alignment horizontal="center"/>
    </xf>
    <xf numFmtId="164" fontId="8" fillId="2" borderId="18" xfId="3" applyNumberFormat="1" applyFont="1" applyFill="1" applyBorder="1" applyAlignment="1">
      <alignment horizontal="right"/>
    </xf>
    <xf numFmtId="164" fontId="8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0" fillId="2" borderId="1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</xf>
    <xf numFmtId="164" fontId="10" fillId="0" borderId="12" xfId="2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0" borderId="14" xfId="2" applyNumberFormat="1" applyFont="1" applyFill="1" applyBorder="1" applyAlignment="1">
      <alignment horizontal="right"/>
    </xf>
    <xf numFmtId="37" fontId="5" fillId="0" borderId="13" xfId="1" applyNumberFormat="1" applyFont="1" applyFill="1" applyBorder="1" applyAlignment="1" applyProtection="1">
      <alignment horizont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3" xfId="1" applyNumberFormat="1" applyFont="1" applyFill="1" applyBorder="1" applyAlignment="1" applyProtection="1">
      <alignment horizontal="center"/>
    </xf>
    <xf numFmtId="0" fontId="13" fillId="2" borderId="1" xfId="2" applyFont="1" applyFill="1" applyBorder="1"/>
    <xf numFmtId="0" fontId="13" fillId="2" borderId="2" xfId="2" applyFont="1" applyFill="1" applyBorder="1"/>
    <xf numFmtId="0" fontId="13" fillId="2" borderId="19" xfId="2" applyFont="1" applyFill="1" applyBorder="1"/>
    <xf numFmtId="0" fontId="13" fillId="2" borderId="15" xfId="2" applyFont="1" applyFill="1" applyBorder="1" applyAlignment="1">
      <alignment horizontal="center"/>
    </xf>
    <xf numFmtId="0" fontId="13" fillId="2" borderId="20" xfId="2" applyFont="1" applyFill="1" applyBorder="1" applyAlignment="1">
      <alignment horizontal="center"/>
    </xf>
    <xf numFmtId="0" fontId="14" fillId="2" borderId="4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left" wrapText="1"/>
    </xf>
    <xf numFmtId="0" fontId="14" fillId="2" borderId="17" xfId="2" applyFont="1" applyFill="1" applyBorder="1" applyAlignment="1">
      <alignment horizontal="left" wrapText="1"/>
    </xf>
    <xf numFmtId="164" fontId="10" fillId="2" borderId="16" xfId="2" applyNumberFormat="1" applyFont="1" applyFill="1" applyBorder="1" applyAlignment="1">
      <alignment horizontal="right"/>
    </xf>
    <xf numFmtId="164" fontId="10" fillId="2" borderId="21" xfId="2" applyNumberFormat="1" applyFont="1" applyFill="1" applyBorder="1" applyAlignment="1">
      <alignment horizontal="right"/>
    </xf>
    <xf numFmtId="0" fontId="13" fillId="2" borderId="4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164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6" xfId="0" applyNumberFormat="1" applyFont="1" applyFill="1" applyBorder="1" applyAlignment="1">
      <alignment horizontal="right"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8" fillId="2" borderId="21" xfId="3" applyNumberFormat="1" applyFont="1" applyFill="1" applyBorder="1" applyAlignment="1" applyProtection="1">
      <alignment horizontal="right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4" fontId="16" fillId="2" borderId="21" xfId="0" applyNumberFormat="1" applyFont="1" applyFill="1" applyBorder="1" applyAlignment="1">
      <alignment horizontal="right" vertical="center" wrapText="1"/>
    </xf>
    <xf numFmtId="0" fontId="14" fillId="2" borderId="4" xfId="2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4" fillId="2" borderId="4" xfId="2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7" xfId="0" applyFont="1" applyBorder="1"/>
    <xf numFmtId="164" fontId="10" fillId="2" borderId="16" xfId="3" applyNumberFormat="1" applyFont="1" applyFill="1" applyBorder="1" applyAlignment="1">
      <alignment horizontal="right"/>
    </xf>
    <xf numFmtId="164" fontId="10" fillId="2" borderId="21" xfId="3" applyNumberFormat="1" applyFont="1" applyFill="1" applyBorder="1" applyAlignment="1">
      <alignment horizontal="right"/>
    </xf>
    <xf numFmtId="0" fontId="13" fillId="2" borderId="0" xfId="2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vertical="center" wrapText="1"/>
    </xf>
    <xf numFmtId="164" fontId="10" fillId="0" borderId="16" xfId="3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6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 wrapText="1"/>
    </xf>
    <xf numFmtId="0" fontId="14" fillId="2" borderId="9" xfId="2" applyFont="1" applyFill="1" applyBorder="1" applyAlignment="1">
      <alignment horizontal="centerContinuous"/>
    </xf>
    <xf numFmtId="0" fontId="14" fillId="2" borderId="10" xfId="2" applyFont="1" applyFill="1" applyBorder="1" applyAlignment="1">
      <alignment horizontal="centerContinuous"/>
    </xf>
    <xf numFmtId="0" fontId="14" fillId="2" borderId="11" xfId="2" applyFont="1" applyFill="1" applyBorder="1" applyAlignment="1">
      <alignment horizontal="left" wrapText="1" indent="1"/>
    </xf>
    <xf numFmtId="164" fontId="10" fillId="2" borderId="13" xfId="2" applyNumberFormat="1" applyFont="1" applyFill="1" applyBorder="1" applyAlignment="1">
      <alignment horizontal="right"/>
    </xf>
    <xf numFmtId="164" fontId="10" fillId="2" borderId="9" xfId="2" applyNumberFormat="1" applyFont="1" applyFill="1" applyBorder="1" applyAlignment="1">
      <alignment horizontal="right"/>
    </xf>
    <xf numFmtId="164" fontId="10" fillId="2" borderId="12" xfId="2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0" fillId="2" borderId="14" xfId="2" applyNumberFormat="1" applyFont="1" applyFill="1" applyBorder="1" applyAlignment="1"/>
  </cellXfs>
  <cellStyles count="5">
    <cellStyle name="Millares" xfId="1" builtinId="3"/>
    <cellStyle name="Millares 2" xfId="3"/>
    <cellStyle name="Normal" xfId="0" builtinId="0"/>
    <cellStyle name="Normal 2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showGridLines="0" tabSelected="1" zoomScaleNormal="100" workbookViewId="0"/>
  </sheetViews>
  <sheetFormatPr baseColWidth="10" defaultRowHeight="14.25" x14ac:dyDescent="0.2"/>
  <cols>
    <col min="1" max="1" width="5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 x14ac:dyDescent="0.25"/>
    <row r="2" spans="2:10" x14ac:dyDescent="0.2">
      <c r="B2" s="2" t="s">
        <v>38</v>
      </c>
      <c r="C2" s="3"/>
      <c r="D2" s="3"/>
      <c r="E2" s="3"/>
      <c r="F2" s="3"/>
      <c r="G2" s="3"/>
      <c r="H2" s="3"/>
      <c r="I2" s="3"/>
      <c r="J2" s="4"/>
    </row>
    <row r="3" spans="2:10" x14ac:dyDescent="0.2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 x14ac:dyDescent="0.2"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2:10" ht="15" thickBot="1" x14ac:dyDescent="0.25">
      <c r="B5" s="11" t="s">
        <v>2</v>
      </c>
      <c r="C5" s="12"/>
      <c r="D5" s="12"/>
      <c r="E5" s="12"/>
      <c r="F5" s="12"/>
      <c r="G5" s="12"/>
      <c r="H5" s="12"/>
      <c r="I5" s="12"/>
      <c r="J5" s="13"/>
    </row>
    <row r="6" spans="2:10" ht="15" thickBot="1" x14ac:dyDescent="0.25">
      <c r="B6" s="14"/>
      <c r="C6" s="14"/>
      <c r="D6" s="14"/>
      <c r="E6" s="15"/>
      <c r="F6" s="16"/>
      <c r="G6" s="16"/>
      <c r="H6" s="16"/>
      <c r="I6" s="16"/>
      <c r="J6" s="16"/>
    </row>
    <row r="7" spans="2:10" ht="15" thickBot="1" x14ac:dyDescent="0.25">
      <c r="B7" s="17" t="s">
        <v>3</v>
      </c>
      <c r="C7" s="18"/>
      <c r="D7" s="19"/>
      <c r="E7" s="20" t="s">
        <v>4</v>
      </c>
      <c r="F7" s="21"/>
      <c r="G7" s="21"/>
      <c r="H7" s="21"/>
      <c r="I7" s="22"/>
      <c r="J7" s="23" t="s">
        <v>5</v>
      </c>
    </row>
    <row r="8" spans="2:10" ht="23.25" thickBot="1" x14ac:dyDescent="0.25">
      <c r="B8" s="24"/>
      <c r="C8" s="25"/>
      <c r="D8" s="26"/>
      <c r="E8" s="27" t="s">
        <v>6</v>
      </c>
      <c r="F8" s="28" t="s">
        <v>7</v>
      </c>
      <c r="G8" s="27" t="s">
        <v>8</v>
      </c>
      <c r="H8" s="27" t="s">
        <v>9</v>
      </c>
      <c r="I8" s="27" t="s">
        <v>10</v>
      </c>
      <c r="J8" s="29"/>
    </row>
    <row r="9" spans="2:10" ht="15" thickBot="1" x14ac:dyDescent="0.25">
      <c r="B9" s="24"/>
      <c r="C9" s="25"/>
      <c r="D9" s="26"/>
      <c r="E9" s="30" t="s">
        <v>11</v>
      </c>
      <c r="F9" s="30" t="s">
        <v>12</v>
      </c>
      <c r="G9" s="30" t="s">
        <v>13</v>
      </c>
      <c r="H9" s="31" t="s">
        <v>14</v>
      </c>
      <c r="I9" s="30" t="s">
        <v>15</v>
      </c>
      <c r="J9" s="30" t="s">
        <v>16</v>
      </c>
    </row>
    <row r="10" spans="2:10" x14ac:dyDescent="0.2">
      <c r="B10" s="32"/>
      <c r="C10" s="33"/>
      <c r="D10" s="33"/>
      <c r="E10" s="34"/>
      <c r="F10" s="34"/>
      <c r="G10" s="34"/>
      <c r="H10" s="34"/>
      <c r="I10" s="34"/>
      <c r="J10" s="35"/>
    </row>
    <row r="11" spans="2:10" x14ac:dyDescent="0.2">
      <c r="B11" s="36" t="s">
        <v>17</v>
      </c>
      <c r="C11" s="37"/>
      <c r="D11" s="37"/>
      <c r="E11" s="38">
        <v>22726953.100000001</v>
      </c>
      <c r="F11" s="38"/>
      <c r="G11" s="39">
        <f t="shared" ref="G11:G22" si="0">E11+F11</f>
        <v>22726953.100000001</v>
      </c>
      <c r="H11" s="38"/>
      <c r="I11" s="40">
        <f>12029647981.08/1000</f>
        <v>12029647.981079999</v>
      </c>
      <c r="J11" s="41">
        <f>I11-E11</f>
        <v>-10697305.118920002</v>
      </c>
    </row>
    <row r="12" spans="2:10" ht="26.25" customHeight="1" x14ac:dyDescent="0.2">
      <c r="B12" s="36" t="s">
        <v>18</v>
      </c>
      <c r="C12" s="37"/>
      <c r="D12" s="37"/>
      <c r="E12" s="38"/>
      <c r="F12" s="38"/>
      <c r="G12" s="39"/>
      <c r="H12" s="38"/>
      <c r="I12" s="40"/>
      <c r="J12" s="41">
        <f t="shared" ref="J12:J22" si="1">I12-E12</f>
        <v>0</v>
      </c>
    </row>
    <row r="13" spans="2:10" x14ac:dyDescent="0.2">
      <c r="B13" s="36" t="s">
        <v>19</v>
      </c>
      <c r="C13" s="37"/>
      <c r="D13" s="37"/>
      <c r="E13" s="38">
        <v>545975.6</v>
      </c>
      <c r="F13" s="38"/>
      <c r="G13" s="39">
        <f t="shared" si="0"/>
        <v>545975.6</v>
      </c>
      <c r="H13" s="38"/>
      <c r="I13" s="40">
        <f>106843643.71/1000</f>
        <v>106843.64370999999</v>
      </c>
      <c r="J13" s="41">
        <f t="shared" si="1"/>
        <v>-439131.95629</v>
      </c>
    </row>
    <row r="14" spans="2:10" x14ac:dyDescent="0.2">
      <c r="B14" s="36" t="s">
        <v>20</v>
      </c>
      <c r="C14" s="37"/>
      <c r="D14" s="37"/>
      <c r="E14" s="38">
        <v>7969499.0999999996</v>
      </c>
      <c r="F14" s="38"/>
      <c r="G14" s="39">
        <f t="shared" si="0"/>
        <v>7969499.0999999996</v>
      </c>
      <c r="H14" s="38"/>
      <c r="I14" s="40">
        <f>4471029640.89/1000</f>
        <v>4471029.6408900004</v>
      </c>
      <c r="J14" s="41">
        <f t="shared" si="1"/>
        <v>-3498469.4591099992</v>
      </c>
    </row>
    <row r="15" spans="2:10" x14ac:dyDescent="0.2">
      <c r="B15" s="36" t="s">
        <v>21</v>
      </c>
      <c r="C15" s="37"/>
      <c r="D15" s="37"/>
      <c r="E15" s="39">
        <v>328060.09999999998</v>
      </c>
      <c r="F15" s="39"/>
      <c r="G15" s="39">
        <f t="shared" si="0"/>
        <v>328060.09999999998</v>
      </c>
      <c r="H15" s="39"/>
      <c r="I15" s="42">
        <f>177332546.22/1000</f>
        <v>177332.54621999999</v>
      </c>
      <c r="J15" s="41">
        <f t="shared" si="1"/>
        <v>-150727.55377999999</v>
      </c>
    </row>
    <row r="16" spans="2:10" x14ac:dyDescent="0.2">
      <c r="B16" s="36" t="s">
        <v>22</v>
      </c>
      <c r="C16" s="37"/>
      <c r="D16" s="37"/>
      <c r="E16" s="39">
        <v>2274144.1</v>
      </c>
      <c r="F16" s="39"/>
      <c r="G16" s="39">
        <f t="shared" si="0"/>
        <v>2274144.1</v>
      </c>
      <c r="H16" s="39"/>
      <c r="I16" s="42">
        <f>639498344.03/1000</f>
        <v>639498.34402999992</v>
      </c>
      <c r="J16" s="41">
        <f t="shared" si="1"/>
        <v>-1634645.7559700003</v>
      </c>
    </row>
    <row r="17" spans="2:11" ht="26.25" customHeight="1" x14ac:dyDescent="0.2">
      <c r="B17" s="36" t="s">
        <v>23</v>
      </c>
      <c r="C17" s="37"/>
      <c r="D17" s="37"/>
      <c r="E17" s="38"/>
      <c r="F17" s="38"/>
      <c r="G17" s="39"/>
      <c r="H17" s="38"/>
      <c r="I17" s="38"/>
      <c r="J17" s="41"/>
    </row>
    <row r="18" spans="2:11" ht="35.25" customHeight="1" x14ac:dyDescent="0.2">
      <c r="B18" s="36" t="s">
        <v>24</v>
      </c>
      <c r="C18" s="37"/>
      <c r="D18" s="37"/>
      <c r="E18" s="38">
        <v>233431383.40000001</v>
      </c>
      <c r="F18" s="38"/>
      <c r="G18" s="39">
        <f t="shared" si="0"/>
        <v>233431383.40000001</v>
      </c>
      <c r="H18" s="38"/>
      <c r="I18" s="40">
        <f>63019414336.11/1000</f>
        <v>63019414.336110003</v>
      </c>
      <c r="J18" s="41">
        <f t="shared" si="1"/>
        <v>-170411969.06389001</v>
      </c>
    </row>
    <row r="19" spans="2:11" ht="30.75" customHeight="1" x14ac:dyDescent="0.2">
      <c r="B19" s="36" t="s">
        <v>25</v>
      </c>
      <c r="C19" s="37"/>
      <c r="D19" s="37"/>
      <c r="E19" s="38">
        <v>4869138.2</v>
      </c>
      <c r="F19" s="38"/>
      <c r="G19" s="39">
        <f t="shared" si="0"/>
        <v>4869138.2</v>
      </c>
      <c r="H19" s="38"/>
      <c r="I19" s="40">
        <f>771580901/1000</f>
        <v>771580.90099999995</v>
      </c>
      <c r="J19" s="41">
        <f>I19-E19</f>
        <v>-4097557.2990000001</v>
      </c>
    </row>
    <row r="20" spans="2:11" x14ac:dyDescent="0.2">
      <c r="B20" s="36" t="s">
        <v>26</v>
      </c>
      <c r="C20" s="37"/>
      <c r="D20" s="37"/>
      <c r="E20" s="38">
        <v>6022275.5</v>
      </c>
      <c r="F20" s="38"/>
      <c r="G20" s="39">
        <f t="shared" si="0"/>
        <v>6022275.5</v>
      </c>
      <c r="H20" s="38"/>
      <c r="I20" s="40">
        <f>802198899.82/1000</f>
        <v>802198.89982000005</v>
      </c>
      <c r="J20" s="41">
        <f t="shared" si="1"/>
        <v>-5220076.6001800001</v>
      </c>
    </row>
    <row r="21" spans="2:11" x14ac:dyDescent="0.2">
      <c r="B21" s="43"/>
      <c r="C21" s="44"/>
      <c r="D21" s="44"/>
      <c r="E21" s="38"/>
      <c r="F21" s="38"/>
      <c r="G21" s="39"/>
      <c r="H21" s="38"/>
      <c r="I21" s="38"/>
      <c r="J21" s="41"/>
    </row>
    <row r="22" spans="2:11" x14ac:dyDescent="0.2">
      <c r="B22" s="45" t="s">
        <v>27</v>
      </c>
      <c r="C22" s="46"/>
      <c r="D22" s="47"/>
      <c r="E22" s="38">
        <v>6442504.4000000004</v>
      </c>
      <c r="F22" s="38"/>
      <c r="G22" s="39">
        <f t="shared" si="0"/>
        <v>6442504.4000000004</v>
      </c>
      <c r="H22" s="38"/>
      <c r="I22" s="38">
        <v>0</v>
      </c>
      <c r="J22" s="41">
        <f t="shared" si="1"/>
        <v>-6442504.4000000004</v>
      </c>
      <c r="K22" s="48"/>
    </row>
    <row r="23" spans="2:11" ht="15" thickBot="1" x14ac:dyDescent="0.25">
      <c r="B23" s="45" t="s">
        <v>28</v>
      </c>
      <c r="C23" s="46"/>
      <c r="D23" s="47"/>
      <c r="E23" s="49"/>
      <c r="F23" s="49"/>
      <c r="G23" s="49"/>
      <c r="H23" s="49"/>
      <c r="I23" s="50"/>
      <c r="J23" s="51"/>
      <c r="K23" s="48"/>
    </row>
    <row r="24" spans="2:11" ht="16.5" customHeight="1" thickBot="1" x14ac:dyDescent="0.25">
      <c r="B24" s="52"/>
      <c r="C24" s="53"/>
      <c r="D24" s="54" t="s">
        <v>29</v>
      </c>
      <c r="E24" s="55">
        <f>SUM(E11:E22)</f>
        <v>284609933.5</v>
      </c>
      <c r="F24" s="55">
        <f>F11+F12+F13+F14+F15+F16+F17+F18+F19+F20</f>
        <v>0</v>
      </c>
      <c r="G24" s="55">
        <f>SUM(G11:G22)</f>
        <v>284609933.5</v>
      </c>
      <c r="H24" s="55">
        <f>H11+H12+H13+H14+H15+H16+H17+H18+H19+H20</f>
        <v>0</v>
      </c>
      <c r="I24" s="56">
        <f>SUM(I11:I23)</f>
        <v>82017546.292860001</v>
      </c>
      <c r="J24" s="57">
        <f>SUM(J10:J23)</f>
        <v>-202592387.20714</v>
      </c>
      <c r="K24" s="48"/>
    </row>
    <row r="25" spans="2:11" ht="15" thickBot="1" x14ac:dyDescent="0.25">
      <c r="E25" s="58"/>
      <c r="F25" s="58"/>
      <c r="G25" s="58"/>
      <c r="H25" s="59" t="s">
        <v>30</v>
      </c>
      <c r="I25" s="60"/>
      <c r="J25" s="61"/>
    </row>
    <row r="26" spans="2:11" ht="10.5" customHeight="1" thickBot="1" x14ac:dyDescent="0.25"/>
    <row r="27" spans="2:11" ht="15" thickBot="1" x14ac:dyDescent="0.25">
      <c r="B27" s="17" t="s">
        <v>31</v>
      </c>
      <c r="C27" s="18"/>
      <c r="D27" s="19"/>
      <c r="E27" s="20" t="s">
        <v>4</v>
      </c>
      <c r="F27" s="21"/>
      <c r="G27" s="21"/>
      <c r="H27" s="21"/>
      <c r="I27" s="22"/>
      <c r="J27" s="23" t="s">
        <v>5</v>
      </c>
    </row>
    <row r="28" spans="2:11" ht="24.75" thickBot="1" x14ac:dyDescent="0.25">
      <c r="B28" s="24"/>
      <c r="C28" s="25"/>
      <c r="D28" s="26"/>
      <c r="E28" s="27" t="s">
        <v>6</v>
      </c>
      <c r="F28" s="62" t="s">
        <v>32</v>
      </c>
      <c r="G28" s="27" t="s">
        <v>8</v>
      </c>
      <c r="H28" s="27" t="s">
        <v>9</v>
      </c>
      <c r="I28" s="27" t="s">
        <v>10</v>
      </c>
      <c r="J28" s="29"/>
    </row>
    <row r="29" spans="2:11" ht="15" thickBot="1" x14ac:dyDescent="0.25">
      <c r="B29" s="63"/>
      <c r="C29" s="64"/>
      <c r="D29" s="65"/>
      <c r="E29" s="66" t="s">
        <v>11</v>
      </c>
      <c r="F29" s="66" t="s">
        <v>12</v>
      </c>
      <c r="G29" s="66" t="s">
        <v>13</v>
      </c>
      <c r="H29" s="66" t="s">
        <v>14</v>
      </c>
      <c r="I29" s="66" t="s">
        <v>15</v>
      </c>
      <c r="J29" s="66" t="s">
        <v>16</v>
      </c>
    </row>
    <row r="30" spans="2:11" ht="8.25" customHeight="1" x14ac:dyDescent="0.2">
      <c r="B30" s="67"/>
      <c r="C30" s="68"/>
      <c r="D30" s="69"/>
      <c r="E30" s="70"/>
      <c r="F30" s="70"/>
      <c r="G30" s="70"/>
      <c r="H30" s="70"/>
      <c r="I30" s="70"/>
      <c r="J30" s="71"/>
    </row>
    <row r="31" spans="2:11" ht="23.25" customHeight="1" x14ac:dyDescent="0.2">
      <c r="B31" s="72" t="s">
        <v>33</v>
      </c>
      <c r="C31" s="73"/>
      <c r="D31" s="74"/>
      <c r="E31" s="75">
        <f>E32+E33+E34+E35+E36 +E37+E38</f>
        <v>272145153.60000002</v>
      </c>
      <c r="F31" s="75">
        <f>F32+F33+F34+F35+F36+F37+F38</f>
        <v>0</v>
      </c>
      <c r="G31" s="75">
        <f>G32+G33+G34+G35+G36 +G37+G38</f>
        <v>272145153.60000002</v>
      </c>
      <c r="H31" s="75">
        <f>H32+H33+H34+H35+H36+H37+H38</f>
        <v>0</v>
      </c>
      <c r="I31" s="75">
        <f>I32+I33+I34+I35+I36+I37+I38</f>
        <v>81215347.393040001</v>
      </c>
      <c r="J31" s="76">
        <f>J32+J33+J34+J35+J36+J37</f>
        <v>-186832248.90796</v>
      </c>
    </row>
    <row r="32" spans="2:11" x14ac:dyDescent="0.2">
      <c r="B32" s="77"/>
      <c r="C32" s="78" t="s">
        <v>17</v>
      </c>
      <c r="D32" s="79"/>
      <c r="E32" s="38">
        <v>22726953.100000001</v>
      </c>
      <c r="F32" s="80"/>
      <c r="G32" s="81">
        <f t="shared" ref="G32:G38" si="2">E32+F32</f>
        <v>22726953.100000001</v>
      </c>
      <c r="H32" s="80"/>
      <c r="I32" s="40">
        <f>+I11</f>
        <v>12029647.981079999</v>
      </c>
      <c r="J32" s="82">
        <f t="shared" ref="J32:J38" si="3">I32-E32</f>
        <v>-10697305.118920002</v>
      </c>
    </row>
    <row r="33" spans="2:10" x14ac:dyDescent="0.2">
      <c r="B33" s="77"/>
      <c r="C33" s="78" t="s">
        <v>19</v>
      </c>
      <c r="D33" s="79"/>
      <c r="E33" s="38">
        <v>545975.6</v>
      </c>
      <c r="F33" s="80"/>
      <c r="G33" s="81">
        <f t="shared" si="2"/>
        <v>545975.6</v>
      </c>
      <c r="H33" s="80"/>
      <c r="I33" s="40">
        <f>+I13</f>
        <v>106843.64370999999</v>
      </c>
      <c r="J33" s="82">
        <f t="shared" si="3"/>
        <v>-439131.95629</v>
      </c>
    </row>
    <row r="34" spans="2:10" x14ac:dyDescent="0.2">
      <c r="B34" s="77"/>
      <c r="C34" s="78" t="s">
        <v>20</v>
      </c>
      <c r="D34" s="79"/>
      <c r="E34" s="38">
        <v>7969499.0999999996</v>
      </c>
      <c r="F34" s="80"/>
      <c r="G34" s="81">
        <f t="shared" si="2"/>
        <v>7969499.0999999996</v>
      </c>
      <c r="H34" s="80"/>
      <c r="I34" s="40">
        <f>+I14</f>
        <v>4471029.6408900004</v>
      </c>
      <c r="J34" s="82">
        <f t="shared" si="3"/>
        <v>-3498469.4591099992</v>
      </c>
    </row>
    <row r="35" spans="2:10" x14ac:dyDescent="0.2">
      <c r="B35" s="77"/>
      <c r="C35" s="78" t="s">
        <v>21</v>
      </c>
      <c r="D35" s="79"/>
      <c r="E35" s="39">
        <v>328060.09999999998</v>
      </c>
      <c r="F35" s="81"/>
      <c r="G35" s="81">
        <f t="shared" si="2"/>
        <v>328060.09999999998</v>
      </c>
      <c r="H35" s="81"/>
      <c r="I35" s="42">
        <f>+I15</f>
        <v>177332.54621999999</v>
      </c>
      <c r="J35" s="82">
        <f t="shared" si="3"/>
        <v>-150727.55377999999</v>
      </c>
    </row>
    <row r="36" spans="2:10" x14ac:dyDescent="0.2">
      <c r="B36" s="77"/>
      <c r="C36" s="78" t="s">
        <v>22</v>
      </c>
      <c r="D36" s="79"/>
      <c r="E36" s="39">
        <v>2274144.1</v>
      </c>
      <c r="F36" s="81"/>
      <c r="G36" s="81">
        <f t="shared" si="2"/>
        <v>2274144.1</v>
      </c>
      <c r="H36" s="81"/>
      <c r="I36" s="42">
        <f>+I16</f>
        <v>639498.34402999992</v>
      </c>
      <c r="J36" s="82">
        <f t="shared" si="3"/>
        <v>-1634645.7559700003</v>
      </c>
    </row>
    <row r="37" spans="2:10" ht="44.25" customHeight="1" x14ac:dyDescent="0.2">
      <c r="B37" s="77"/>
      <c r="C37" s="78" t="s">
        <v>24</v>
      </c>
      <c r="D37" s="79"/>
      <c r="E37" s="38">
        <v>233431383.40000001</v>
      </c>
      <c r="F37" s="80"/>
      <c r="G37" s="38">
        <f t="shared" si="2"/>
        <v>233431383.40000001</v>
      </c>
      <c r="H37" s="80"/>
      <c r="I37" s="40">
        <f>+I18</f>
        <v>63019414.336110003</v>
      </c>
      <c r="J37" s="83">
        <f t="shared" si="3"/>
        <v>-170411969.06389001</v>
      </c>
    </row>
    <row r="38" spans="2:10" ht="36.75" customHeight="1" x14ac:dyDescent="0.2">
      <c r="B38" s="77"/>
      <c r="C38" s="78" t="s">
        <v>25</v>
      </c>
      <c r="D38" s="79"/>
      <c r="E38" s="80">
        <v>4869138.2</v>
      </c>
      <c r="F38" s="80"/>
      <c r="G38" s="81">
        <f t="shared" si="2"/>
        <v>4869138.2</v>
      </c>
      <c r="H38" s="80"/>
      <c r="I38" s="84">
        <f>+I19</f>
        <v>771580.90099999995</v>
      </c>
      <c r="J38" s="85">
        <f t="shared" si="3"/>
        <v>-4097557.2990000001</v>
      </c>
    </row>
    <row r="39" spans="2:10" ht="49.5" customHeight="1" x14ac:dyDescent="0.2">
      <c r="B39" s="72" t="s">
        <v>34</v>
      </c>
      <c r="C39" s="73"/>
      <c r="D39" s="74"/>
      <c r="E39" s="86">
        <f t="shared" ref="E39:J39" si="4">E40+E42+E43</f>
        <v>0</v>
      </c>
      <c r="F39" s="86">
        <f t="shared" si="4"/>
        <v>0</v>
      </c>
      <c r="G39" s="86">
        <f t="shared" si="4"/>
        <v>0</v>
      </c>
      <c r="H39" s="86">
        <f t="shared" si="4"/>
        <v>0</v>
      </c>
      <c r="I39" s="86">
        <f t="shared" si="4"/>
        <v>0</v>
      </c>
      <c r="J39" s="87">
        <f t="shared" si="4"/>
        <v>0</v>
      </c>
    </row>
    <row r="40" spans="2:10" ht="26.25" customHeight="1" x14ac:dyDescent="0.2">
      <c r="B40" s="88"/>
      <c r="C40" s="78" t="s">
        <v>18</v>
      </c>
      <c r="D40" s="79"/>
      <c r="E40" s="80"/>
      <c r="F40" s="80"/>
      <c r="G40" s="81">
        <f>E40+F40</f>
        <v>0</v>
      </c>
      <c r="H40" s="80"/>
      <c r="I40" s="80"/>
      <c r="J40" s="82">
        <f>I40-E40</f>
        <v>0</v>
      </c>
    </row>
    <row r="41" spans="2:10" ht="26.25" customHeight="1" x14ac:dyDescent="0.2">
      <c r="B41" s="88"/>
      <c r="C41" s="89" t="s">
        <v>21</v>
      </c>
      <c r="D41" s="90"/>
      <c r="E41" s="80"/>
      <c r="F41" s="80"/>
      <c r="G41" s="81"/>
      <c r="H41" s="80"/>
      <c r="I41" s="80"/>
      <c r="J41" s="82"/>
    </row>
    <row r="42" spans="2:10" ht="35.25" customHeight="1" x14ac:dyDescent="0.2">
      <c r="B42" s="77"/>
      <c r="C42" s="78" t="s">
        <v>35</v>
      </c>
      <c r="D42" s="79"/>
      <c r="E42" s="80"/>
      <c r="F42" s="80"/>
      <c r="G42" s="81">
        <f>E42+F42</f>
        <v>0</v>
      </c>
      <c r="H42" s="80"/>
      <c r="I42" s="80"/>
      <c r="J42" s="82">
        <f>I42-E42</f>
        <v>0</v>
      </c>
    </row>
    <row r="43" spans="2:10" ht="34.5" customHeight="1" x14ac:dyDescent="0.2">
      <c r="B43" s="77"/>
      <c r="C43" s="78" t="s">
        <v>25</v>
      </c>
      <c r="D43" s="79"/>
      <c r="E43" s="80"/>
      <c r="F43" s="80"/>
      <c r="G43" s="81">
        <f>E43+F43</f>
        <v>0</v>
      </c>
      <c r="H43" s="80"/>
      <c r="I43" s="80"/>
      <c r="J43" s="82">
        <f>I43-E43</f>
        <v>0</v>
      </c>
    </row>
    <row r="44" spans="2:10" x14ac:dyDescent="0.2">
      <c r="B44" s="91"/>
      <c r="C44" s="92"/>
      <c r="D44" s="93"/>
      <c r="E44" s="94"/>
      <c r="F44" s="94"/>
      <c r="G44" s="94"/>
      <c r="H44" s="94"/>
      <c r="I44" s="94"/>
      <c r="J44" s="95"/>
    </row>
    <row r="45" spans="2:10" x14ac:dyDescent="0.2">
      <c r="B45" s="88" t="s">
        <v>36</v>
      </c>
      <c r="C45" s="96"/>
      <c r="D45" s="97"/>
      <c r="E45" s="94">
        <f>E46</f>
        <v>6022275.5</v>
      </c>
      <c r="F45" s="94">
        <f>F46</f>
        <v>0</v>
      </c>
      <c r="G45" s="94">
        <f>G46</f>
        <v>6022275.5</v>
      </c>
      <c r="H45" s="94">
        <f>H46</f>
        <v>0</v>
      </c>
      <c r="I45" s="98">
        <f>I46+I47+I48</f>
        <v>802198.89982000005</v>
      </c>
      <c r="J45" s="82">
        <f>I45-E45</f>
        <v>-5220076.6001800001</v>
      </c>
    </row>
    <row r="46" spans="2:10" ht="28.5" customHeight="1" x14ac:dyDescent="0.2">
      <c r="B46" s="77"/>
      <c r="C46" s="78" t="s">
        <v>26</v>
      </c>
      <c r="D46" s="79"/>
      <c r="E46" s="81">
        <v>6022275.5</v>
      </c>
      <c r="F46" s="99"/>
      <c r="G46" s="81">
        <f>E46+F46</f>
        <v>6022275.5</v>
      </c>
      <c r="H46" s="80"/>
      <c r="I46" s="100">
        <f>+I20</f>
        <v>802198.89982000005</v>
      </c>
      <c r="J46" s="101">
        <f>I46-E46</f>
        <v>-5220076.6001800001</v>
      </c>
    </row>
    <row r="47" spans="2:10" ht="16.5" customHeight="1" x14ac:dyDescent="0.2">
      <c r="B47" s="77"/>
      <c r="C47" s="102" t="s">
        <v>27</v>
      </c>
      <c r="D47" s="103"/>
      <c r="E47" s="81">
        <v>6442504.4000000004</v>
      </c>
      <c r="F47" s="99"/>
      <c r="G47" s="81">
        <f>E47+F47</f>
        <v>6442504.4000000004</v>
      </c>
      <c r="H47" s="80"/>
      <c r="I47" s="100">
        <v>0</v>
      </c>
      <c r="J47" s="101">
        <f>I47-E47</f>
        <v>-6442504.4000000004</v>
      </c>
    </row>
    <row r="48" spans="2:10" ht="12.75" customHeight="1" thickBot="1" x14ac:dyDescent="0.25">
      <c r="B48" s="77"/>
      <c r="C48" s="102" t="s">
        <v>37</v>
      </c>
      <c r="D48" s="103"/>
      <c r="E48" s="81"/>
      <c r="F48" s="99"/>
      <c r="G48" s="81"/>
      <c r="H48" s="80"/>
      <c r="I48" s="81"/>
      <c r="J48" s="101"/>
    </row>
    <row r="49" spans="2:10" ht="20.25" customHeight="1" thickBot="1" x14ac:dyDescent="0.25">
      <c r="B49" s="104"/>
      <c r="C49" s="105"/>
      <c r="D49" s="106"/>
      <c r="E49" s="107">
        <v>284609933.5</v>
      </c>
      <c r="F49" s="107">
        <f>F31+F39+F45</f>
        <v>0</v>
      </c>
      <c r="G49" s="107">
        <v>284609933.5</v>
      </c>
      <c r="H49" s="107">
        <f>H31+H39+H45</f>
        <v>0</v>
      </c>
      <c r="I49" s="108">
        <f>SUM(I31+I39+I45)</f>
        <v>82017546.292860001</v>
      </c>
      <c r="J49" s="109">
        <f>I49-G49</f>
        <v>-202592387.20714</v>
      </c>
    </row>
    <row r="50" spans="2:10" ht="15" thickBot="1" x14ac:dyDescent="0.25">
      <c r="B50" s="110"/>
      <c r="C50" s="110"/>
      <c r="D50" s="110"/>
      <c r="E50" s="111"/>
      <c r="F50" s="111"/>
      <c r="G50" s="111"/>
      <c r="H50" s="112" t="s">
        <v>30</v>
      </c>
      <c r="I50" s="113"/>
      <c r="J50" s="114"/>
    </row>
  </sheetData>
  <mergeCells count="40">
    <mergeCell ref="C46:D46"/>
    <mergeCell ref="J49:J50"/>
    <mergeCell ref="H50:I50"/>
    <mergeCell ref="C43:D43"/>
    <mergeCell ref="C32:D32"/>
    <mergeCell ref="C33:D33"/>
    <mergeCell ref="C34:D34"/>
    <mergeCell ref="C35:D35"/>
    <mergeCell ref="C36:D36"/>
    <mergeCell ref="C37:D37"/>
    <mergeCell ref="C38:D38"/>
    <mergeCell ref="B39:D39"/>
    <mergeCell ref="C40:D40"/>
    <mergeCell ref="C41:D41"/>
    <mergeCell ref="C42:D42"/>
    <mergeCell ref="J24:J25"/>
    <mergeCell ref="H25:I25"/>
    <mergeCell ref="B27:D29"/>
    <mergeCell ref="E27:I27"/>
    <mergeCell ref="J27:J28"/>
    <mergeCell ref="B31:D31"/>
    <mergeCell ref="B17:D17"/>
    <mergeCell ref="B18:D18"/>
    <mergeCell ref="B19:D19"/>
    <mergeCell ref="B20:D20"/>
    <mergeCell ref="B22:D22"/>
    <mergeCell ref="B23:D23"/>
    <mergeCell ref="B16:D16"/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9370078740157483" right="0.39370078740157483" top="0.78740157480314965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Carol</cp:lastModifiedBy>
  <cp:lastPrinted>2022-05-12T16:16:22Z</cp:lastPrinted>
  <dcterms:created xsi:type="dcterms:W3CDTF">2022-05-04T21:27:58Z</dcterms:created>
  <dcterms:modified xsi:type="dcterms:W3CDTF">2022-05-12T16:16:26Z</dcterms:modified>
</cp:coreProperties>
</file>