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bookViews>
    <workbookView xWindow="0" yWindow="0" windowWidth="28800" windowHeight="12435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G36" i="1" l="1"/>
  <c r="E35" i="1"/>
  <c r="G35" i="1" s="1"/>
  <c r="G34" i="1"/>
  <c r="D33" i="1"/>
  <c r="G33" i="1" s="1"/>
  <c r="D32" i="1"/>
  <c r="G32" i="1" s="1"/>
  <c r="D31" i="1"/>
  <c r="G31" i="1" s="1"/>
  <c r="E30" i="1"/>
  <c r="C30" i="1"/>
  <c r="B30" i="1"/>
  <c r="C29" i="1"/>
  <c r="B29" i="1"/>
  <c r="F28" i="1"/>
  <c r="E28" i="1"/>
  <c r="C28" i="1"/>
  <c r="B28" i="1"/>
  <c r="F27" i="1"/>
  <c r="E27" i="1"/>
  <c r="C27" i="1"/>
  <c r="B27" i="1"/>
  <c r="C26" i="1"/>
  <c r="B26" i="1"/>
  <c r="F25" i="1"/>
  <c r="E25" i="1"/>
  <c r="C25" i="1"/>
  <c r="B25" i="1"/>
  <c r="D25" i="1" s="1"/>
  <c r="F24" i="1"/>
  <c r="E24" i="1"/>
  <c r="B24" i="1"/>
  <c r="D24" i="1" s="1"/>
  <c r="C23" i="1"/>
  <c r="B23" i="1"/>
  <c r="C22" i="1"/>
  <c r="D22" i="1" s="1"/>
  <c r="G22" i="1" s="1"/>
  <c r="F21" i="1"/>
  <c r="E21" i="1"/>
  <c r="B21" i="1"/>
  <c r="D21" i="1" s="1"/>
  <c r="F20" i="1"/>
  <c r="E20" i="1"/>
  <c r="C20" i="1"/>
  <c r="B20" i="1"/>
  <c r="C19" i="1"/>
  <c r="B19" i="1"/>
  <c r="F18" i="1"/>
  <c r="E18" i="1"/>
  <c r="C18" i="1"/>
  <c r="B18" i="1"/>
  <c r="F17" i="1"/>
  <c r="E17" i="1"/>
  <c r="C17" i="1"/>
  <c r="B17" i="1"/>
  <c r="F16" i="1"/>
  <c r="E16" i="1"/>
  <c r="C16" i="1"/>
  <c r="B16" i="1"/>
  <c r="F15" i="1"/>
  <c r="E15" i="1"/>
  <c r="C15" i="1"/>
  <c r="B15" i="1"/>
  <c r="F14" i="1"/>
  <c r="E14" i="1"/>
  <c r="C14" i="1"/>
  <c r="B14" i="1"/>
  <c r="F13" i="1"/>
  <c r="E13" i="1"/>
  <c r="B13" i="1"/>
  <c r="D13" i="1" s="1"/>
  <c r="F12" i="1"/>
  <c r="E12" i="1"/>
  <c r="C12" i="1"/>
  <c r="B12" i="1"/>
  <c r="F11" i="1"/>
  <c r="E11" i="1"/>
  <c r="C11" i="1"/>
  <c r="B11" i="1"/>
  <c r="D10" i="1"/>
  <c r="G10" i="1" s="1"/>
  <c r="D20" i="1" l="1"/>
  <c r="G20" i="1" s="1"/>
  <c r="D23" i="1"/>
  <c r="G23" i="1" s="1"/>
  <c r="D14" i="1"/>
  <c r="G14" i="1" s="1"/>
  <c r="D15" i="1"/>
  <c r="G15" i="1" s="1"/>
  <c r="D16" i="1"/>
  <c r="G16" i="1" s="1"/>
  <c r="D17" i="1"/>
  <c r="G17" i="1" s="1"/>
  <c r="D12" i="1"/>
  <c r="G12" i="1" s="1"/>
  <c r="G13" i="1"/>
  <c r="F38" i="1"/>
  <c r="D27" i="1"/>
  <c r="G27" i="1" s="1"/>
  <c r="D29" i="1"/>
  <c r="G29" i="1" s="1"/>
  <c r="G25" i="1"/>
  <c r="D19" i="1"/>
  <c r="G19" i="1" s="1"/>
  <c r="G24" i="1"/>
  <c r="B38" i="1"/>
  <c r="C38" i="1"/>
  <c r="D26" i="1"/>
  <c r="G26" i="1" s="1"/>
  <c r="D30" i="1"/>
  <c r="G30" i="1" s="1"/>
  <c r="E38" i="1"/>
  <c r="D18" i="1"/>
  <c r="G18" i="1" s="1"/>
  <c r="G21" i="1"/>
  <c r="D28" i="1"/>
  <c r="G28" i="1" s="1"/>
  <c r="D11" i="1"/>
  <c r="G11" i="1" l="1"/>
  <c r="G38" i="1" s="1"/>
  <c r="D38" i="1"/>
</calcChain>
</file>

<file path=xl/sharedStrings.xml><?xml version="1.0" encoding="utf-8"?>
<sst xmlns="http://schemas.openxmlformats.org/spreadsheetml/2006/main" count="42" uniqueCount="42">
  <si>
    <t>Egresos</t>
  </si>
  <si>
    <t>Concepto</t>
  </si>
  <si>
    <t>Aprobado</t>
  </si>
  <si>
    <t>Ampliaciones / (Reducciones )</t>
  </si>
  <si>
    <t>Modificado</t>
  </si>
  <si>
    <t>Devengado</t>
  </si>
  <si>
    <t>Pagado</t>
  </si>
  <si>
    <t>Subejercicio</t>
  </si>
  <si>
    <t>3= (1+2)</t>
  </si>
  <si>
    <t>6= (3-4)</t>
  </si>
  <si>
    <t>Gubernatura</t>
  </si>
  <si>
    <t>Secretaria General de Gobierno</t>
  </si>
  <si>
    <t>Secretaría de Finanzas</t>
  </si>
  <si>
    <t>Secretaría del Trabajo</t>
  </si>
  <si>
    <t>Secretaría de Educación</t>
  </si>
  <si>
    <t>Secretaría de Desarrollo Agropecuario</t>
  </si>
  <si>
    <t>Secretaría de Desarrollo Económico</t>
  </si>
  <si>
    <t>Secretaría de la Contraloría</t>
  </si>
  <si>
    <t>Secretaría del Medio Ambiente</t>
  </si>
  <si>
    <t>Coordinación General de Comunicación Social</t>
  </si>
  <si>
    <t>Secretaría de Desarrollo Social</t>
  </si>
  <si>
    <t>Secretaría de Salud</t>
  </si>
  <si>
    <t>Secretaría Técnica del Gabinete</t>
  </si>
  <si>
    <t>Secretaría de Movilidad</t>
  </si>
  <si>
    <t>Secretaría de Desarrollo Urbano y Metropolitano</t>
  </si>
  <si>
    <t>Secretaría de Turismo</t>
  </si>
  <si>
    <t>Secretaría de Cultura</t>
  </si>
  <si>
    <t>Secretaria de Obra Pública</t>
  </si>
  <si>
    <t>Secretaria de Comunicaciones</t>
  </si>
  <si>
    <t>Secretaria de Seguridad</t>
  </si>
  <si>
    <t>Secretaria de Justicia y Derechos Humanos</t>
  </si>
  <si>
    <t>Junta Local de Conciliación y Arbitraje Valle de Toluca</t>
  </si>
  <si>
    <t>Tribunal Estatal de Conciliación y Arbitraje</t>
  </si>
  <si>
    <t>Junta Local de Conciliación y Arbitraje del Valle de Cuautitlán Texcoco</t>
  </si>
  <si>
    <t>Organos Autónomos</t>
  </si>
  <si>
    <t>Poderes Legislativo y Judicial</t>
  </si>
  <si>
    <t>Gobierno del Estado de México</t>
  </si>
  <si>
    <t>Estado Analítico del Ejercicio del Presupuesto de Egresos</t>
  </si>
  <si>
    <t>Clasificación Administrativa</t>
  </si>
  <si>
    <t>(Miles de Pesos)</t>
  </si>
  <si>
    <t>Del 1 de enero al 30 de junio de 2018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</si>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</sst>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b/>
      <sz val="10"/>
      <name val="Arial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164" fontId="3" fillId="0" borderId="6" xfId="1" applyNumberFormat="1" applyFont="1" applyBorder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6" xfId="1" applyNumberFormat="1" applyFont="1" applyFill="1" applyBorder="1" applyAlignment="1">
      <alignment vertical="center"/>
    </xf>
    <xf numFmtId="164" fontId="3" fillId="0" borderId="2" xfId="1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3" fillId="0" borderId="6" xfId="0" applyNumberFormat="1" applyFont="1" applyBorder="1" applyAlignment="1">
      <alignment horizontal="left" vertical="center" wrapText="1"/>
    </xf>
    <xf numFmtId="164" fontId="3" fillId="0" borderId="2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4" fontId="3" fillId="0" borderId="11" xfId="1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vertical="center"/>
    </xf>
    <xf numFmtId="164" fontId="2" fillId="2" borderId="8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43" fontId="3" fillId="0" borderId="0" xfId="1" applyFont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workbookViewId="0">
      <selection activeCell="D16" sqref="D16"/>
    </sheetView>
  </sheetViews>
  <sheetFormatPr baseColWidth="10" defaultRowHeight="15" x14ac:dyDescent="0.25"/>
  <cols>
    <col min="1" max="1" width="47.140625" style="8" bestFit="1" customWidth="1"/>
    <col min="2" max="7" width="15.7109375" style="8" customWidth="1"/>
    <col min="8" max="16384" width="11.42578125" style="8"/>
  </cols>
  <sheetData>
    <row r="1" spans="1:7" x14ac:dyDescent="0.25">
      <c r="A1" s="6" t="s">
        <v>36</v>
      </c>
      <c r="B1" s="6"/>
      <c r="C1" s="6"/>
      <c r="D1" s="6"/>
      <c r="E1" s="6"/>
      <c r="F1" s="6"/>
      <c r="G1" s="6"/>
    </row>
    <row r="2" spans="1:7" ht="15" customHeight="1" x14ac:dyDescent="0.25">
      <c r="A2" s="6" t="s">
        <v>37</v>
      </c>
      <c r="B2" s="6"/>
      <c r="C2" s="6"/>
      <c r="D2" s="6"/>
      <c r="E2" s="6"/>
      <c r="F2" s="6"/>
      <c r="G2" s="6"/>
    </row>
    <row r="3" spans="1:7" x14ac:dyDescent="0.25">
      <c r="A3" s="6" t="s">
        <v>38</v>
      </c>
      <c r="B3" s="6"/>
      <c r="C3" s="6"/>
      <c r="D3" s="6"/>
      <c r="E3" s="6"/>
      <c r="F3" s="6"/>
      <c r="G3" s="6"/>
    </row>
    <row r="4" spans="1:7" x14ac:dyDescent="0.25">
      <c r="A4" s="7" t="s">
        <v>40</v>
      </c>
      <c r="B4" s="6"/>
      <c r="C4" s="6"/>
      <c r="D4" s="6"/>
      <c r="E4" s="6"/>
      <c r="F4" s="6"/>
      <c r="G4" s="6"/>
    </row>
    <row r="5" spans="1:7" x14ac:dyDescent="0.25">
      <c r="A5" s="6" t="s">
        <v>39</v>
      </c>
      <c r="B5" s="6"/>
      <c r="C5" s="6"/>
      <c r="D5" s="6"/>
      <c r="E5" s="6"/>
      <c r="F5" s="6"/>
      <c r="G5" s="6"/>
    </row>
    <row r="6" spans="1:7" ht="15.75" thickBot="1" x14ac:dyDescent="0.3">
      <c r="A6" s="9"/>
      <c r="B6" s="9"/>
      <c r="C6" s="9"/>
      <c r="D6" s="9"/>
      <c r="E6" s="9"/>
      <c r="F6" s="9"/>
      <c r="G6" s="9"/>
    </row>
    <row r="7" spans="1:7" ht="15.75" thickBot="1" x14ac:dyDescent="0.3">
      <c r="A7" s="10"/>
      <c r="B7" s="11" t="s">
        <v>0</v>
      </c>
      <c r="C7" s="11"/>
      <c r="D7" s="11"/>
      <c r="E7" s="11"/>
      <c r="F7" s="12"/>
      <c r="G7" s="38" t="s">
        <v>7</v>
      </c>
    </row>
    <row r="8" spans="1:7" ht="26.25" thickBot="1" x14ac:dyDescent="0.3">
      <c r="A8" s="1" t="s">
        <v>1</v>
      </c>
      <c r="B8" s="2" t="s">
        <v>2</v>
      </c>
      <c r="C8" s="3" t="s">
        <v>3</v>
      </c>
      <c r="D8" s="4" t="s">
        <v>4</v>
      </c>
      <c r="E8" s="3" t="s">
        <v>5</v>
      </c>
      <c r="F8" s="5" t="s">
        <v>6</v>
      </c>
      <c r="G8" s="37"/>
    </row>
    <row r="9" spans="1:7" ht="15.75" thickBot="1" x14ac:dyDescent="0.3">
      <c r="A9" s="13"/>
      <c r="B9" s="2">
        <v>1</v>
      </c>
      <c r="C9" s="14">
        <v>2</v>
      </c>
      <c r="D9" s="14" t="s">
        <v>8</v>
      </c>
      <c r="E9" s="14">
        <v>4</v>
      </c>
      <c r="F9" s="15">
        <v>5</v>
      </c>
      <c r="G9" s="14" t="s">
        <v>9</v>
      </c>
    </row>
    <row r="10" spans="1:7" x14ac:dyDescent="0.25">
      <c r="A10" s="16" t="s">
        <v>10</v>
      </c>
      <c r="B10" s="17">
        <v>59501.7</v>
      </c>
      <c r="C10" s="18"/>
      <c r="D10" s="19">
        <f>+B10+C10</f>
        <v>59501.7</v>
      </c>
      <c r="E10" s="18">
        <v>15186.7</v>
      </c>
      <c r="F10" s="20">
        <v>14844.2</v>
      </c>
      <c r="G10" s="19">
        <f>+D10-E10</f>
        <v>44315</v>
      </c>
    </row>
    <row r="11" spans="1:7" x14ac:dyDescent="0.25">
      <c r="A11" s="16" t="s">
        <v>11</v>
      </c>
      <c r="B11" s="17">
        <f>1437758.5+371496.3+786767.6</f>
        <v>2596022.4</v>
      </c>
      <c r="C11" s="21">
        <f>195261-293433.1</f>
        <v>-98172.099999999977</v>
      </c>
      <c r="D11" s="19">
        <f>+B11+C11</f>
        <v>2497850.2999999998</v>
      </c>
      <c r="E11" s="21">
        <f>371364.9+205629.7+96514.4</f>
        <v>673509.00000000012</v>
      </c>
      <c r="F11" s="22">
        <f>371359.3+205629.7</f>
        <v>576989</v>
      </c>
      <c r="G11" s="19">
        <f t="shared" ref="G11:G34" si="0">+D11-E11</f>
        <v>1824341.2999999998</v>
      </c>
    </row>
    <row r="12" spans="1:7" x14ac:dyDescent="0.25">
      <c r="A12" s="16" t="s">
        <v>12</v>
      </c>
      <c r="B12" s="17">
        <f>10029945.2+1155371.9+1051476+1224583.2+40558540.8+9772661.3</f>
        <v>63792578.399999991</v>
      </c>
      <c r="C12" s="21">
        <f>569778.5-707694.9</f>
        <v>-137916.40000000002</v>
      </c>
      <c r="D12" s="19">
        <f t="shared" ref="D12:D33" si="1">+B12+C12</f>
        <v>63654661.999999993</v>
      </c>
      <c r="E12" s="23">
        <f>6295378.8+513219.7+1475941.2</f>
        <v>8284539.7000000002</v>
      </c>
      <c r="F12" s="24">
        <f>6102372.1+513219.7</f>
        <v>6615591.7999999998</v>
      </c>
      <c r="G12" s="19">
        <f t="shared" si="0"/>
        <v>55370122.29999999</v>
      </c>
    </row>
    <row r="13" spans="1:7" x14ac:dyDescent="0.25">
      <c r="A13" s="16" t="s">
        <v>13</v>
      </c>
      <c r="B13" s="17">
        <f>319273+404035+34418.5</f>
        <v>757726.5</v>
      </c>
      <c r="C13" s="21">
        <v>18703.5</v>
      </c>
      <c r="D13" s="19">
        <f t="shared" si="1"/>
        <v>776430</v>
      </c>
      <c r="E13" s="23">
        <f>75477.6+175937.8</f>
        <v>251415.4</v>
      </c>
      <c r="F13" s="24">
        <f>75477.6+175937.8</f>
        <v>251415.4</v>
      </c>
      <c r="G13" s="19">
        <f t="shared" si="0"/>
        <v>525014.6</v>
      </c>
    </row>
    <row r="14" spans="1:7" x14ac:dyDescent="0.25">
      <c r="A14" s="16" t="s">
        <v>14</v>
      </c>
      <c r="B14" s="17">
        <f>42226428.1+38059728+1371646.9</f>
        <v>81657803</v>
      </c>
      <c r="C14" s="23">
        <f>1208086.2-439177.4</f>
        <v>768908.79999999993</v>
      </c>
      <c r="D14" s="19">
        <f t="shared" si="1"/>
        <v>82426711.799999997</v>
      </c>
      <c r="E14" s="23">
        <f>23719460+15641929.5</f>
        <v>39361389.5</v>
      </c>
      <c r="F14" s="24">
        <f>23719430.7+15625282.6</f>
        <v>39344713.299999997</v>
      </c>
      <c r="G14" s="19">
        <f t="shared" si="0"/>
        <v>43065322.299999997</v>
      </c>
    </row>
    <row r="15" spans="1:7" x14ac:dyDescent="0.25">
      <c r="A15" s="16" t="s">
        <v>15</v>
      </c>
      <c r="B15" s="17">
        <f>357780.7+39701.6+2097025.3</f>
        <v>2494507.6</v>
      </c>
      <c r="C15" s="21">
        <f>75282.2-245.9</f>
        <v>75036.3</v>
      </c>
      <c r="D15" s="19">
        <f t="shared" si="1"/>
        <v>2569543.9</v>
      </c>
      <c r="E15" s="21">
        <f>125795.2+19057.8+3597995.9</f>
        <v>3742848.9</v>
      </c>
      <c r="F15" s="24">
        <f>125195.5+19057.8</f>
        <v>144253.29999999999</v>
      </c>
      <c r="G15" s="19">
        <f t="shared" si="0"/>
        <v>-1173305</v>
      </c>
    </row>
    <row r="16" spans="1:7" x14ac:dyDescent="0.25">
      <c r="A16" s="16" t="s">
        <v>16</v>
      </c>
      <c r="B16" s="17">
        <f>251259.3+78737.2+370976.6</f>
        <v>700973.1</v>
      </c>
      <c r="C16" s="21">
        <f>8933.5-25000</f>
        <v>-16066.5</v>
      </c>
      <c r="D16" s="19">
        <f t="shared" si="1"/>
        <v>684906.6</v>
      </c>
      <c r="E16" s="21">
        <f>63229+27385+2513</f>
        <v>93127</v>
      </c>
      <c r="F16" s="24">
        <f>63229+27385</f>
        <v>90614</v>
      </c>
      <c r="G16" s="19">
        <f t="shared" si="0"/>
        <v>591779.6</v>
      </c>
    </row>
    <row r="17" spans="1:7" x14ac:dyDescent="0.25">
      <c r="A17" s="16" t="s">
        <v>17</v>
      </c>
      <c r="B17" s="17">
        <f>321366.2+64228.8</f>
        <v>385595</v>
      </c>
      <c r="C17" s="21">
        <f>10067.4-4629.5</f>
        <v>5437.9</v>
      </c>
      <c r="D17" s="19">
        <f t="shared" si="1"/>
        <v>391032.9</v>
      </c>
      <c r="E17" s="23">
        <f>115893.9+26118.2+6354.9</f>
        <v>148367</v>
      </c>
      <c r="F17" s="24">
        <f>112135.7+26118.2</f>
        <v>138253.9</v>
      </c>
      <c r="G17" s="19">
        <f t="shared" si="0"/>
        <v>242665.90000000002</v>
      </c>
    </row>
    <row r="18" spans="1:7" x14ac:dyDescent="0.25">
      <c r="A18" s="16" t="s">
        <v>18</v>
      </c>
      <c r="B18" s="17">
        <f>413351+375082.5+385145.7</f>
        <v>1173579.2</v>
      </c>
      <c r="C18" s="23">
        <f>28870.2-100</f>
        <v>28770.2</v>
      </c>
      <c r="D18" s="19">
        <f t="shared" si="1"/>
        <v>1202349.3999999999</v>
      </c>
      <c r="E18" s="23">
        <f>189989.6+226399.2+79885.9</f>
        <v>496274.70000000007</v>
      </c>
      <c r="F18" s="24">
        <f>189989.6+215531.1</f>
        <v>405520.7</v>
      </c>
      <c r="G18" s="19">
        <f t="shared" si="0"/>
        <v>706074.69999999984</v>
      </c>
    </row>
    <row r="19" spans="1:7" x14ac:dyDescent="0.25">
      <c r="A19" s="16" t="s">
        <v>19</v>
      </c>
      <c r="B19" s="17">
        <f>130096</f>
        <v>130096</v>
      </c>
      <c r="C19" s="21">
        <f>14656.1-1273.8</f>
        <v>13382.300000000001</v>
      </c>
      <c r="D19" s="19">
        <f t="shared" si="1"/>
        <v>143478.29999999999</v>
      </c>
      <c r="E19" s="21">
        <v>47896.3</v>
      </c>
      <c r="F19" s="24">
        <v>47896.3</v>
      </c>
      <c r="G19" s="19">
        <f t="shared" si="0"/>
        <v>95581.999999999985</v>
      </c>
    </row>
    <row r="20" spans="1:7" x14ac:dyDescent="0.25">
      <c r="A20" s="16" t="s">
        <v>20</v>
      </c>
      <c r="B20" s="17">
        <f>400577.3+119807.5+4678615.45</f>
        <v>5199000.25</v>
      </c>
      <c r="C20" s="21">
        <f>141425.9-20448.8</f>
        <v>120977.09999999999</v>
      </c>
      <c r="D20" s="19">
        <f t="shared" si="1"/>
        <v>5319977.3499999996</v>
      </c>
      <c r="E20" s="21">
        <f>133818.3+38906.3+14825626.4</f>
        <v>14998351</v>
      </c>
      <c r="F20" s="24">
        <f>133818.3+38906.3</f>
        <v>172724.59999999998</v>
      </c>
      <c r="G20" s="19">
        <f t="shared" si="0"/>
        <v>-9678373.6500000004</v>
      </c>
    </row>
    <row r="21" spans="1:7" x14ac:dyDescent="0.25">
      <c r="A21" s="16" t="s">
        <v>21</v>
      </c>
      <c r="B21" s="17">
        <f>123660.2+27059413.3+292916.3+1429867.4</f>
        <v>28905857.199999999</v>
      </c>
      <c r="C21" s="21">
        <v>23815.7</v>
      </c>
      <c r="D21" s="19">
        <f t="shared" si="1"/>
        <v>28929672.899999999</v>
      </c>
      <c r="E21" s="21">
        <f>30809.4+12777943.5+647920.1</f>
        <v>13456673</v>
      </c>
      <c r="F21" s="24">
        <f>30804.5+12777943.5</f>
        <v>12808748</v>
      </c>
      <c r="G21" s="19">
        <f t="shared" si="0"/>
        <v>15472999.899999999</v>
      </c>
    </row>
    <row r="22" spans="1:7" x14ac:dyDescent="0.25">
      <c r="A22" s="16" t="s">
        <v>22</v>
      </c>
      <c r="B22" s="17">
        <v>57042</v>
      </c>
      <c r="C22" s="21">
        <f>10767.5-205.8</f>
        <v>10561.7</v>
      </c>
      <c r="D22" s="19">
        <f t="shared" si="1"/>
        <v>67603.7</v>
      </c>
      <c r="E22" s="21">
        <v>20260.7</v>
      </c>
      <c r="F22" s="24">
        <v>20260.7</v>
      </c>
      <c r="G22" s="19">
        <f t="shared" si="0"/>
        <v>47343</v>
      </c>
    </row>
    <row r="23" spans="1:7" x14ac:dyDescent="0.25">
      <c r="A23" s="16" t="s">
        <v>23</v>
      </c>
      <c r="B23" s="17">
        <f>812656+243950</f>
        <v>1056606</v>
      </c>
      <c r="C23" s="21">
        <f>137109.9-5000</f>
        <v>132109.9</v>
      </c>
      <c r="D23" s="19">
        <f t="shared" si="1"/>
        <v>1188715.8999999999</v>
      </c>
      <c r="E23" s="21">
        <v>238793.2</v>
      </c>
      <c r="F23" s="24">
        <v>238793.2</v>
      </c>
      <c r="G23" s="19">
        <f t="shared" si="0"/>
        <v>949922.7</v>
      </c>
    </row>
    <row r="24" spans="1:7" x14ac:dyDescent="0.25">
      <c r="A24" s="16" t="s">
        <v>24</v>
      </c>
      <c r="B24" s="17">
        <f>306534.2+280050.4+400957.9+87725.1</f>
        <v>1075267.6000000001</v>
      </c>
      <c r="C24" s="21">
        <v>12145</v>
      </c>
      <c r="D24" s="19">
        <f t="shared" si="1"/>
        <v>1087412.6000000001</v>
      </c>
      <c r="E24" s="21">
        <f>105012.4+218242.6+134934.6</f>
        <v>458189.6</v>
      </c>
      <c r="F24" s="24">
        <f>104961.8+218242.6</f>
        <v>323204.40000000002</v>
      </c>
      <c r="G24" s="19">
        <f t="shared" si="0"/>
        <v>629223.00000000012</v>
      </c>
    </row>
    <row r="25" spans="1:7" x14ac:dyDescent="0.25">
      <c r="A25" s="16" t="s">
        <v>25</v>
      </c>
      <c r="B25" s="17">
        <f>104039.2+40660.4+130000</f>
        <v>274699.59999999998</v>
      </c>
      <c r="C25" s="21">
        <f>8859.3-15642.8</f>
        <v>-6783.5</v>
      </c>
      <c r="D25" s="19">
        <f t="shared" si="1"/>
        <v>267916.09999999998</v>
      </c>
      <c r="E25" s="21">
        <f>33690.4+25376.3</f>
        <v>59066.7</v>
      </c>
      <c r="F25" s="24">
        <f>33309.5+24561.1</f>
        <v>57870.6</v>
      </c>
      <c r="G25" s="19">
        <f t="shared" si="0"/>
        <v>208849.39999999997</v>
      </c>
    </row>
    <row r="26" spans="1:7" x14ac:dyDescent="0.25">
      <c r="A26" s="16" t="s">
        <v>26</v>
      </c>
      <c r="B26" s="17">
        <f>1441108.3+1304255.7</f>
        <v>2745364</v>
      </c>
      <c r="C26" s="21">
        <f>70499.4-284782</f>
        <v>-214282.6</v>
      </c>
      <c r="D26" s="19">
        <f t="shared" si="1"/>
        <v>2531081.4</v>
      </c>
      <c r="E26" s="21">
        <v>406729.8</v>
      </c>
      <c r="F26" s="24">
        <v>406729.8</v>
      </c>
      <c r="G26" s="19">
        <f t="shared" si="0"/>
        <v>2124351.6</v>
      </c>
    </row>
    <row r="27" spans="1:7" x14ac:dyDescent="0.25">
      <c r="A27" s="25" t="s">
        <v>27</v>
      </c>
      <c r="B27" s="17">
        <f>373394.1+149532.7+7175155.2+12991.2</f>
        <v>7711073.2000000002</v>
      </c>
      <c r="C27" s="21">
        <f>17351-800</f>
        <v>16551</v>
      </c>
      <c r="D27" s="19">
        <f t="shared" si="1"/>
        <v>7727624.2000000002</v>
      </c>
      <c r="E27" s="21">
        <f>114241.6+188189.6+1002247.9</f>
        <v>1304679.1000000001</v>
      </c>
      <c r="F27" s="24">
        <f>114238+188189.6</f>
        <v>302427.59999999998</v>
      </c>
      <c r="G27" s="19">
        <f t="shared" si="0"/>
        <v>6422945.0999999996</v>
      </c>
    </row>
    <row r="28" spans="1:7" x14ac:dyDescent="0.25">
      <c r="A28" s="16" t="s">
        <v>28</v>
      </c>
      <c r="B28" s="17">
        <f>834387.2+3074766.4+5149934.1</f>
        <v>9059087.6999999993</v>
      </c>
      <c r="C28" s="21">
        <f>14320.9-9043.8</f>
        <v>5277.1</v>
      </c>
      <c r="D28" s="19">
        <f t="shared" si="1"/>
        <v>9064364.7999999989</v>
      </c>
      <c r="E28" s="21">
        <f>356000+523463.3+26109.1</f>
        <v>905572.4</v>
      </c>
      <c r="F28" s="24">
        <f>356000+523463.3</f>
        <v>879463.3</v>
      </c>
      <c r="G28" s="19">
        <f t="shared" si="0"/>
        <v>8158792.3999999985</v>
      </c>
    </row>
    <row r="29" spans="1:7" x14ac:dyDescent="0.25">
      <c r="A29" s="16" t="s">
        <v>29</v>
      </c>
      <c r="B29" s="17">
        <f>10099761.1+2651188.2</f>
        <v>12750949.300000001</v>
      </c>
      <c r="C29" s="19">
        <f>543942.4-253031</f>
        <v>290911.40000000002</v>
      </c>
      <c r="D29" s="19">
        <f t="shared" si="1"/>
        <v>13041860.700000001</v>
      </c>
      <c r="E29" s="19">
        <v>4032121.9</v>
      </c>
      <c r="F29" s="24">
        <v>4032121.9</v>
      </c>
      <c r="G29" s="19">
        <f t="shared" si="0"/>
        <v>9009738.8000000007</v>
      </c>
    </row>
    <row r="30" spans="1:7" x14ac:dyDescent="0.25">
      <c r="A30" s="16" t="s">
        <v>30</v>
      </c>
      <c r="B30" s="17">
        <f>735270.3+78862.7+66684.3</f>
        <v>880817.3</v>
      </c>
      <c r="C30" s="19">
        <f>81409.4-47408.9</f>
        <v>34000.499999999993</v>
      </c>
      <c r="D30" s="19">
        <f t="shared" si="1"/>
        <v>914817.8</v>
      </c>
      <c r="E30" s="19">
        <f>263427.4+106284.1</f>
        <v>369711.5</v>
      </c>
      <c r="F30" s="24">
        <v>263167</v>
      </c>
      <c r="G30" s="19">
        <f t="shared" si="0"/>
        <v>545106.30000000005</v>
      </c>
    </row>
    <row r="31" spans="1:7" x14ac:dyDescent="0.25">
      <c r="A31" s="16" t="s">
        <v>31</v>
      </c>
      <c r="B31" s="17">
        <v>55727.199999999997</v>
      </c>
      <c r="C31" s="19"/>
      <c r="D31" s="19">
        <f t="shared" si="1"/>
        <v>55727.199999999997</v>
      </c>
      <c r="E31" s="19">
        <v>21456.3</v>
      </c>
      <c r="F31" s="24">
        <v>21456.400000000001</v>
      </c>
      <c r="G31" s="19">
        <f t="shared" si="0"/>
        <v>34270.899999999994</v>
      </c>
    </row>
    <row r="32" spans="1:7" x14ac:dyDescent="0.25">
      <c r="A32" s="16" t="s">
        <v>32</v>
      </c>
      <c r="B32" s="17">
        <v>39580.6</v>
      </c>
      <c r="C32" s="19"/>
      <c r="D32" s="19">
        <f t="shared" si="1"/>
        <v>39580.6</v>
      </c>
      <c r="E32" s="19">
        <v>15037.3</v>
      </c>
      <c r="F32" s="24">
        <v>15037.3</v>
      </c>
      <c r="G32" s="19">
        <f t="shared" si="0"/>
        <v>24543.3</v>
      </c>
    </row>
    <row r="33" spans="1:7" ht="25.5" x14ac:dyDescent="0.25">
      <c r="A33" s="26" t="s">
        <v>33</v>
      </c>
      <c r="B33" s="17">
        <v>97685.5</v>
      </c>
      <c r="C33" s="19"/>
      <c r="D33" s="19">
        <f t="shared" si="1"/>
        <v>97685.5</v>
      </c>
      <c r="E33" s="19">
        <v>40057.300000000003</v>
      </c>
      <c r="F33" s="24">
        <v>40057.300000000003</v>
      </c>
      <c r="G33" s="19">
        <f t="shared" si="0"/>
        <v>57628.2</v>
      </c>
    </row>
    <row r="34" spans="1:7" x14ac:dyDescent="0.25">
      <c r="A34" s="16"/>
      <c r="B34" s="17"/>
      <c r="C34" s="19"/>
      <c r="D34" s="19"/>
      <c r="E34" s="19"/>
      <c r="F34" s="24"/>
      <c r="G34" s="19">
        <f t="shared" si="0"/>
        <v>0</v>
      </c>
    </row>
    <row r="35" spans="1:7" x14ac:dyDescent="0.25">
      <c r="A35" s="16" t="s">
        <v>34</v>
      </c>
      <c r="B35" s="19">
        <v>12080383.300000001</v>
      </c>
      <c r="C35" s="19"/>
      <c r="D35" s="19">
        <v>12080383.300000001</v>
      </c>
      <c r="E35" s="19">
        <f>5764334+48555.2</f>
        <v>5812889.2000000002</v>
      </c>
      <c r="F35" s="27">
        <v>4956918.0999999996</v>
      </c>
      <c r="G35" s="19">
        <f>+D35-E35</f>
        <v>6267494.1000000006</v>
      </c>
    </row>
    <row r="36" spans="1:7" x14ac:dyDescent="0.25">
      <c r="A36" s="16" t="s">
        <v>35</v>
      </c>
      <c r="B36" s="19">
        <v>5366115.7</v>
      </c>
      <c r="C36" s="19"/>
      <c r="D36" s="19">
        <v>5366115.7</v>
      </c>
      <c r="E36" s="19">
        <v>2717024.1</v>
      </c>
      <c r="F36" s="19">
        <v>2465751.4</v>
      </c>
      <c r="G36" s="19">
        <f>+D36-E36</f>
        <v>2649091.6</v>
      </c>
    </row>
    <row r="37" spans="1:7" ht="15.75" thickBot="1" x14ac:dyDescent="0.3">
      <c r="A37" s="28"/>
      <c r="B37" s="29"/>
      <c r="C37" s="29"/>
      <c r="D37" s="29"/>
      <c r="E37" s="29"/>
      <c r="F37" s="30"/>
      <c r="G37" s="19"/>
    </row>
    <row r="38" spans="1:7" ht="20.25" customHeight="1" thickBot="1" x14ac:dyDescent="0.3">
      <c r="A38" s="31" t="s">
        <v>41</v>
      </c>
      <c r="B38" s="32">
        <f t="shared" ref="B38:G38" si="2">SUM(B10:B37)</f>
        <v>241103639.34999993</v>
      </c>
      <c r="C38" s="32">
        <f t="shared" si="2"/>
        <v>1083367.2999999998</v>
      </c>
      <c r="D38" s="32">
        <f t="shared" si="2"/>
        <v>242187006.64999998</v>
      </c>
      <c r="E38" s="32">
        <f t="shared" si="2"/>
        <v>97971167.299999982</v>
      </c>
      <c r="F38" s="33">
        <f t="shared" si="2"/>
        <v>74634823.5</v>
      </c>
      <c r="G38" s="32">
        <f t="shared" si="2"/>
        <v>144215839.34999999</v>
      </c>
    </row>
    <row r="39" spans="1:7" x14ac:dyDescent="0.25">
      <c r="A39" s="34"/>
      <c r="B39" s="34"/>
      <c r="C39" s="34"/>
      <c r="D39" s="34"/>
      <c r="E39" s="34"/>
      <c r="F39" s="35"/>
      <c r="G39" s="34"/>
    </row>
    <row r="40" spans="1:7" x14ac:dyDescent="0.25">
      <c r="A40" s="34"/>
      <c r="B40" s="34"/>
      <c r="C40" s="34"/>
      <c r="D40" s="34"/>
      <c r="E40" s="35"/>
      <c r="F40" s="35"/>
      <c r="G40" s="34"/>
    </row>
    <row r="41" spans="1:7" x14ac:dyDescent="0.25">
      <c r="A41" s="34"/>
      <c r="B41" s="34"/>
      <c r="C41" s="34"/>
      <c r="D41" s="34"/>
      <c r="E41" s="34"/>
      <c r="F41" s="36"/>
      <c r="G41" s="34"/>
    </row>
  </sheetData>
  <mergeCells count="8">
    <mergeCell ref="B7:F7"/>
    <mergeCell ref="A1:G1"/>
    <mergeCell ref="A2:G2"/>
    <mergeCell ref="A3:G3"/>
    <mergeCell ref="A4:G4"/>
    <mergeCell ref="A5:G5"/>
    <mergeCell ref="A6:G6"/>
    <mergeCell ref="G7:G8"/>
  </mergeCells>
  <pageMargins left="0.70866141732283472" right="0.70866141732283472" top="0.74803149606299213" bottom="0.74803149606299213" header="0.31496062992125984" footer="0.31496062992125984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Carol</cp:lastModifiedBy>
  <cp:lastPrinted>2018-08-07T16:11:10Z</cp:lastPrinted>
  <dcterms:created xsi:type="dcterms:W3CDTF">2018-08-03T00:02:23Z</dcterms:created>
  <dcterms:modified xsi:type="dcterms:W3CDTF">2018-08-07T16:11:17Z</dcterms:modified>
</cp:coreProperties>
</file>