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PPE\Downloads\"/>
    </mc:Choice>
  </mc:AlternateContent>
  <xr:revisionPtr revIDLastSave="0" documentId="8_{074C2624-4C33-46F5-8F73-B370D18DC1A9}" xr6:coauthVersionLast="46" xr6:coauthVersionMax="46" xr10:uidLastSave="{00000000-0000-0000-0000-000000000000}"/>
  <bookViews>
    <workbookView xWindow="-120" yWindow="-120" windowWidth="20730" windowHeight="11160" xr2:uid="{8606C53E-CF3F-494E-815C-366133BF539D}"/>
  </bookViews>
  <sheets>
    <sheet name="Formato 6a" sheetId="1" r:id="rId1"/>
  </sheets>
  <definedNames>
    <definedName name="_xlnm.Print_Titles" localSheetId="0">'Formato 6a'!$3:$9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0" i="1" l="1"/>
  <c r="E160" i="1"/>
  <c r="H159" i="1"/>
  <c r="E159" i="1"/>
  <c r="H158" i="1"/>
  <c r="E158" i="1"/>
  <c r="H157" i="1"/>
  <c r="E157" i="1"/>
  <c r="H156" i="1"/>
  <c r="E156" i="1"/>
  <c r="E153" i="1" s="1"/>
  <c r="H153" i="1" s="1"/>
  <c r="H155" i="1"/>
  <c r="G155" i="1"/>
  <c r="E155" i="1"/>
  <c r="H154" i="1"/>
  <c r="E154" i="1"/>
  <c r="G153" i="1"/>
  <c r="F153" i="1"/>
  <c r="D153" i="1"/>
  <c r="C153" i="1"/>
  <c r="H152" i="1"/>
  <c r="G152" i="1"/>
  <c r="E152" i="1"/>
  <c r="G151" i="1"/>
  <c r="C151" i="1"/>
  <c r="E151" i="1" s="1"/>
  <c r="E149" i="1" s="1"/>
  <c r="H149" i="1" s="1"/>
  <c r="H150" i="1"/>
  <c r="E150" i="1"/>
  <c r="G149" i="1"/>
  <c r="F149" i="1"/>
  <c r="D149" i="1"/>
  <c r="C149" i="1"/>
  <c r="H148" i="1"/>
  <c r="E148" i="1"/>
  <c r="H147" i="1"/>
  <c r="E147" i="1"/>
  <c r="H146" i="1"/>
  <c r="E146" i="1"/>
  <c r="H145" i="1"/>
  <c r="E145" i="1"/>
  <c r="H144" i="1"/>
  <c r="E144" i="1"/>
  <c r="H143" i="1"/>
  <c r="E143" i="1"/>
  <c r="H142" i="1"/>
  <c r="E142" i="1"/>
  <c r="H141" i="1"/>
  <c r="E141" i="1"/>
  <c r="G140" i="1"/>
  <c r="F140" i="1"/>
  <c r="E140" i="1"/>
  <c r="H140" i="1" s="1"/>
  <c r="D140" i="1"/>
  <c r="C140" i="1"/>
  <c r="H139" i="1"/>
  <c r="E139" i="1"/>
  <c r="H138" i="1"/>
  <c r="E138" i="1"/>
  <c r="H137" i="1"/>
  <c r="G137" i="1"/>
  <c r="G136" i="1" s="1"/>
  <c r="E137" i="1"/>
  <c r="H136" i="1"/>
  <c r="F136" i="1"/>
  <c r="E136" i="1"/>
  <c r="D136" i="1"/>
  <c r="C136" i="1"/>
  <c r="H135" i="1"/>
  <c r="E135" i="1"/>
  <c r="H134" i="1"/>
  <c r="E134" i="1"/>
  <c r="H133" i="1"/>
  <c r="E133" i="1"/>
  <c r="H132" i="1"/>
  <c r="E132" i="1"/>
  <c r="H131" i="1"/>
  <c r="E131" i="1"/>
  <c r="H130" i="1"/>
  <c r="E130" i="1"/>
  <c r="H129" i="1"/>
  <c r="E129" i="1"/>
  <c r="H128" i="1"/>
  <c r="E128" i="1"/>
  <c r="H127" i="1"/>
  <c r="E127" i="1"/>
  <c r="H126" i="1"/>
  <c r="G126" i="1"/>
  <c r="F126" i="1"/>
  <c r="E126" i="1"/>
  <c r="D126" i="1"/>
  <c r="C126" i="1"/>
  <c r="H125" i="1"/>
  <c r="E125" i="1"/>
  <c r="H124" i="1"/>
  <c r="E124" i="1"/>
  <c r="H123" i="1"/>
  <c r="E123" i="1"/>
  <c r="H122" i="1"/>
  <c r="G122" i="1"/>
  <c r="E122" i="1"/>
  <c r="H121" i="1"/>
  <c r="E121" i="1"/>
  <c r="H120" i="1"/>
  <c r="E120" i="1"/>
  <c r="H119" i="1"/>
  <c r="H116" i="1" s="1"/>
  <c r="E119" i="1"/>
  <c r="H118" i="1"/>
  <c r="E118" i="1"/>
  <c r="H117" i="1"/>
  <c r="G117" i="1"/>
  <c r="G116" i="1" s="1"/>
  <c r="E117" i="1"/>
  <c r="E116" i="1" s="1"/>
  <c r="F116" i="1"/>
  <c r="D116" i="1"/>
  <c r="C116" i="1"/>
  <c r="H115" i="1"/>
  <c r="E115" i="1"/>
  <c r="H114" i="1"/>
  <c r="E114" i="1"/>
  <c r="H113" i="1"/>
  <c r="E113" i="1"/>
  <c r="H112" i="1"/>
  <c r="E112" i="1"/>
  <c r="H111" i="1"/>
  <c r="E111" i="1"/>
  <c r="H110" i="1"/>
  <c r="E110" i="1"/>
  <c r="H109" i="1"/>
  <c r="E109" i="1"/>
  <c r="H108" i="1"/>
  <c r="E108" i="1"/>
  <c r="H107" i="1"/>
  <c r="H106" i="1" s="1"/>
  <c r="E107" i="1"/>
  <c r="E106" i="1" s="1"/>
  <c r="G106" i="1"/>
  <c r="F106" i="1"/>
  <c r="D106" i="1"/>
  <c r="C106" i="1"/>
  <c r="H105" i="1"/>
  <c r="E105" i="1"/>
  <c r="H104" i="1"/>
  <c r="E104" i="1"/>
  <c r="H103" i="1"/>
  <c r="E103" i="1"/>
  <c r="H102" i="1"/>
  <c r="E102" i="1"/>
  <c r="H101" i="1"/>
  <c r="E101" i="1"/>
  <c r="H100" i="1"/>
  <c r="E100" i="1"/>
  <c r="H99" i="1"/>
  <c r="E99" i="1"/>
  <c r="H98" i="1"/>
  <c r="E98" i="1"/>
  <c r="H97" i="1"/>
  <c r="H96" i="1" s="1"/>
  <c r="E97" i="1"/>
  <c r="E96" i="1" s="1"/>
  <c r="G96" i="1"/>
  <c r="F96" i="1"/>
  <c r="D96" i="1"/>
  <c r="C96" i="1"/>
  <c r="H95" i="1"/>
  <c r="G95" i="1"/>
  <c r="E95" i="1"/>
  <c r="H94" i="1"/>
  <c r="E94" i="1"/>
  <c r="H93" i="1"/>
  <c r="G93" i="1"/>
  <c r="E93" i="1"/>
  <c r="H92" i="1"/>
  <c r="G92" i="1"/>
  <c r="E92" i="1"/>
  <c r="H91" i="1"/>
  <c r="G91" i="1"/>
  <c r="E91" i="1"/>
  <c r="H90" i="1"/>
  <c r="G90" i="1"/>
  <c r="E90" i="1"/>
  <c r="H89" i="1"/>
  <c r="H88" i="1" s="1"/>
  <c r="G89" i="1"/>
  <c r="G88" i="1" s="1"/>
  <c r="E89" i="1"/>
  <c r="E88" i="1" s="1"/>
  <c r="F88" i="1"/>
  <c r="F87" i="1" s="1"/>
  <c r="D88" i="1"/>
  <c r="D87" i="1" s="1"/>
  <c r="C88" i="1"/>
  <c r="C87" i="1" s="1"/>
  <c r="H83" i="1"/>
  <c r="E83" i="1"/>
  <c r="E82" i="1"/>
  <c r="H82" i="1" s="1"/>
  <c r="E81" i="1"/>
  <c r="H81" i="1" s="1"/>
  <c r="H76" i="1" s="1"/>
  <c r="H80" i="1"/>
  <c r="E80" i="1"/>
  <c r="H79" i="1"/>
  <c r="E79" i="1"/>
  <c r="H78" i="1"/>
  <c r="G78" i="1"/>
  <c r="G76" i="1" s="1"/>
  <c r="F78" i="1"/>
  <c r="E78" i="1"/>
  <c r="H77" i="1"/>
  <c r="E77" i="1"/>
  <c r="F76" i="1"/>
  <c r="E76" i="1"/>
  <c r="D76" i="1"/>
  <c r="C76" i="1"/>
  <c r="G75" i="1"/>
  <c r="F75" i="1"/>
  <c r="F72" i="1" s="1"/>
  <c r="E75" i="1"/>
  <c r="G74" i="1"/>
  <c r="F74" i="1"/>
  <c r="C74" i="1"/>
  <c r="E74" i="1" s="1"/>
  <c r="H74" i="1" s="1"/>
  <c r="G73" i="1"/>
  <c r="G72" i="1" s="1"/>
  <c r="E73" i="1"/>
  <c r="D72" i="1"/>
  <c r="H71" i="1"/>
  <c r="E71" i="1"/>
  <c r="E70" i="1"/>
  <c r="H70" i="1" s="1"/>
  <c r="E69" i="1"/>
  <c r="H69" i="1" s="1"/>
  <c r="H68" i="1"/>
  <c r="E68" i="1"/>
  <c r="H67" i="1"/>
  <c r="E67" i="1"/>
  <c r="E66" i="1"/>
  <c r="H66" i="1" s="1"/>
  <c r="E65" i="1"/>
  <c r="H65" i="1" s="1"/>
  <c r="H64" i="1"/>
  <c r="E64" i="1"/>
  <c r="G63" i="1"/>
  <c r="F63" i="1"/>
  <c r="E63" i="1"/>
  <c r="D63" i="1"/>
  <c r="C63" i="1"/>
  <c r="H62" i="1"/>
  <c r="E62" i="1"/>
  <c r="H61" i="1"/>
  <c r="E61" i="1"/>
  <c r="G60" i="1"/>
  <c r="F60" i="1"/>
  <c r="C60" i="1"/>
  <c r="C59" i="1" s="1"/>
  <c r="G59" i="1"/>
  <c r="F59" i="1"/>
  <c r="D59" i="1"/>
  <c r="E58" i="1"/>
  <c r="H58" i="1" s="1"/>
  <c r="E57" i="1"/>
  <c r="H57" i="1" s="1"/>
  <c r="E56" i="1"/>
  <c r="H56" i="1" s="1"/>
  <c r="H55" i="1"/>
  <c r="E55" i="1"/>
  <c r="E54" i="1"/>
  <c r="H54" i="1" s="1"/>
  <c r="E53" i="1"/>
  <c r="E49" i="1" s="1"/>
  <c r="H49" i="1" s="1"/>
  <c r="E52" i="1"/>
  <c r="H52" i="1" s="1"/>
  <c r="H51" i="1"/>
  <c r="E51" i="1"/>
  <c r="E50" i="1"/>
  <c r="H50" i="1" s="1"/>
  <c r="C50" i="1"/>
  <c r="G49" i="1"/>
  <c r="F49" i="1"/>
  <c r="D49" i="1"/>
  <c r="C49" i="1"/>
  <c r="H48" i="1"/>
  <c r="E48" i="1"/>
  <c r="H47" i="1"/>
  <c r="E47" i="1"/>
  <c r="E46" i="1"/>
  <c r="H46" i="1" s="1"/>
  <c r="G45" i="1"/>
  <c r="F45" i="1"/>
  <c r="F39" i="1" s="1"/>
  <c r="C45" i="1"/>
  <c r="E45" i="1" s="1"/>
  <c r="H45" i="1" s="1"/>
  <c r="E44" i="1"/>
  <c r="H44" i="1" s="1"/>
  <c r="C43" i="1"/>
  <c r="E43" i="1" s="1"/>
  <c r="H43" i="1" s="1"/>
  <c r="C42" i="1"/>
  <c r="C39" i="1" s="1"/>
  <c r="E41" i="1"/>
  <c r="H41" i="1" s="1"/>
  <c r="H40" i="1"/>
  <c r="F40" i="1"/>
  <c r="E40" i="1"/>
  <c r="C40" i="1"/>
  <c r="D39" i="1"/>
  <c r="H38" i="1"/>
  <c r="E38" i="1"/>
  <c r="C37" i="1"/>
  <c r="E37" i="1" s="1"/>
  <c r="H37" i="1" s="1"/>
  <c r="C36" i="1"/>
  <c r="E36" i="1" s="1"/>
  <c r="H36" i="1" s="1"/>
  <c r="C35" i="1"/>
  <c r="E35" i="1" s="1"/>
  <c r="H35" i="1" s="1"/>
  <c r="C34" i="1"/>
  <c r="E34" i="1" s="1"/>
  <c r="H34" i="1" s="1"/>
  <c r="E33" i="1"/>
  <c r="H33" i="1" s="1"/>
  <c r="C32" i="1"/>
  <c r="C29" i="1" s="1"/>
  <c r="E31" i="1"/>
  <c r="H31" i="1" s="1"/>
  <c r="H30" i="1"/>
  <c r="E30" i="1"/>
  <c r="G29" i="1"/>
  <c r="F29" i="1"/>
  <c r="D29" i="1"/>
  <c r="H28" i="1"/>
  <c r="E28" i="1"/>
  <c r="E27" i="1"/>
  <c r="H27" i="1" s="1"/>
  <c r="E26" i="1"/>
  <c r="H26" i="1" s="1"/>
  <c r="C26" i="1"/>
  <c r="E25" i="1"/>
  <c r="H25" i="1" s="1"/>
  <c r="E24" i="1"/>
  <c r="H24" i="1" s="1"/>
  <c r="H23" i="1"/>
  <c r="E23" i="1"/>
  <c r="H22" i="1"/>
  <c r="E22" i="1"/>
  <c r="E21" i="1"/>
  <c r="H21" i="1" s="1"/>
  <c r="C20" i="1"/>
  <c r="C19" i="1" s="1"/>
  <c r="G19" i="1"/>
  <c r="F19" i="1"/>
  <c r="D19" i="1"/>
  <c r="E18" i="1"/>
  <c r="H18" i="1" s="1"/>
  <c r="E17" i="1"/>
  <c r="H17" i="1" s="1"/>
  <c r="C16" i="1"/>
  <c r="E16" i="1" s="1"/>
  <c r="H16" i="1" s="1"/>
  <c r="C15" i="1"/>
  <c r="E15" i="1" s="1"/>
  <c r="H15" i="1" s="1"/>
  <c r="E14" i="1"/>
  <c r="H14" i="1" s="1"/>
  <c r="C14" i="1"/>
  <c r="E13" i="1"/>
  <c r="H13" i="1" s="1"/>
  <c r="G12" i="1"/>
  <c r="F12" i="1"/>
  <c r="C12" i="1"/>
  <c r="C11" i="1" s="1"/>
  <c r="G11" i="1"/>
  <c r="F11" i="1"/>
  <c r="D11" i="1"/>
  <c r="D10" i="1"/>
  <c r="H63" i="1" l="1"/>
  <c r="E87" i="1"/>
  <c r="G87" i="1"/>
  <c r="D162" i="1"/>
  <c r="H87" i="1"/>
  <c r="C10" i="1"/>
  <c r="C162" i="1" s="1"/>
  <c r="E72" i="1"/>
  <c r="F10" i="1"/>
  <c r="F162" i="1" s="1"/>
  <c r="E12" i="1"/>
  <c r="E32" i="1"/>
  <c r="E42" i="1"/>
  <c r="H53" i="1"/>
  <c r="C72" i="1"/>
  <c r="H73" i="1"/>
  <c r="H72" i="1" s="1"/>
  <c r="H151" i="1"/>
  <c r="E60" i="1"/>
  <c r="H75" i="1"/>
  <c r="E20" i="1"/>
  <c r="G40" i="1"/>
  <c r="G39" i="1" s="1"/>
  <c r="G10" i="1" s="1"/>
  <c r="G162" i="1" l="1"/>
  <c r="E39" i="1"/>
  <c r="H42" i="1"/>
  <c r="H39" i="1" s="1"/>
  <c r="E19" i="1"/>
  <c r="H20" i="1"/>
  <c r="H19" i="1" s="1"/>
  <c r="H32" i="1"/>
  <c r="H29" i="1" s="1"/>
  <c r="E29" i="1"/>
  <c r="H12" i="1"/>
  <c r="E11" i="1"/>
  <c r="H60" i="1"/>
  <c r="H59" i="1" s="1"/>
  <c r="E59" i="1"/>
  <c r="H11" i="1" l="1"/>
  <c r="H10" i="1" s="1"/>
  <c r="H162" i="1" s="1"/>
  <c r="E10" i="1"/>
  <c r="E162" i="1" s="1"/>
</calcChain>
</file>

<file path=xl/sharedStrings.xml><?xml version="1.0" encoding="utf-8"?>
<sst xmlns="http://schemas.openxmlformats.org/spreadsheetml/2006/main" count="164" uniqueCount="91">
  <si>
    <t>Formato 6 a) Estado Analítico del Ejercicio del Presupuesto de Egresos Detallado - LDF</t>
  </si>
  <si>
    <t>(Clasificación por Objeto del Gasto)</t>
  </si>
  <si>
    <t>Sector Central del Poder Ejecutivo del Estado Libre y Soberano de México</t>
  </si>
  <si>
    <t>Estado Analítico del Ejercicio del Presupuesto de Egresos Detallado - LDF</t>
  </si>
  <si>
    <t xml:space="preserve">Clasificación por Objeto del Gasto (Capítulo y Concepto) </t>
  </si>
  <si>
    <t>Del 1 de enero al 31 de marzo de 2021 (b)</t>
  </si>
  <si>
    <t>(Miles de 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</si>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</sst>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#,##0.0000"/>
    <numFmt numFmtId="166" formatCode="#,##0.000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6.5"/>
      <color theme="1"/>
      <name val="Arial"/>
      <family val="2"/>
    </font>
    <font>
      <b/>
      <sz val="6.5"/>
      <color theme="1"/>
      <name val="Calibri"/>
      <family val="2"/>
      <scheme val="minor"/>
    </font>
    <font>
      <sz val="6.5"/>
      <color theme="1"/>
      <name val="Arial"/>
      <family val="2"/>
    </font>
    <font>
      <sz val="6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164" fontId="5" fillId="0" borderId="10" xfId="0" applyNumberFormat="1" applyFont="1" applyBorder="1"/>
    <xf numFmtId="164" fontId="0" fillId="0" borderId="0" xfId="0" applyNumberFormat="1"/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164" fontId="7" fillId="0" borderId="11" xfId="0" applyNumberFormat="1" applyFont="1" applyBorder="1"/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164" fontId="7" fillId="0" borderId="0" xfId="0" applyNumberFormat="1" applyFont="1"/>
    <xf numFmtId="43" fontId="0" fillId="0" borderId="0" xfId="1" applyFont="1"/>
    <xf numFmtId="43" fontId="2" fillId="0" borderId="0" xfId="1" applyFont="1"/>
    <xf numFmtId="0" fontId="6" fillId="0" borderId="6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4" fontId="7" fillId="0" borderId="12" xfId="0" applyNumberFormat="1" applyFont="1" applyBorder="1"/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164" fontId="7" fillId="0" borderId="10" xfId="0" applyNumberFormat="1" applyFont="1" applyBorder="1"/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164" fontId="5" fillId="0" borderId="11" xfId="0" applyNumberFormat="1" applyFont="1" applyBorder="1"/>
    <xf numFmtId="165" fontId="0" fillId="0" borderId="0" xfId="0" applyNumberFormat="1"/>
    <xf numFmtId="166" fontId="0" fillId="0" borderId="0" xfId="0" applyNumberFormat="1"/>
    <xf numFmtId="43" fontId="4" fillId="0" borderId="12" xfId="1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5B141-CED3-4206-A34A-1A1A0452D44B}">
  <dimension ref="A1:O167"/>
  <sheetViews>
    <sheetView showGridLines="0" tabSelected="1" zoomScaleNormal="100" workbookViewId="0">
      <selection sqref="A1:H1"/>
    </sheetView>
  </sheetViews>
  <sheetFormatPr baseColWidth="10" defaultColWidth="11.42578125" defaultRowHeight="15" zeroHeight="1" x14ac:dyDescent="0.25"/>
  <cols>
    <col min="1" max="1" width="3.140625" customWidth="1"/>
    <col min="2" max="2" width="55.140625" customWidth="1"/>
    <col min="3" max="3" width="14.140625" bestFit="1" customWidth="1"/>
    <col min="4" max="4" width="15.140625" customWidth="1"/>
    <col min="5" max="5" width="15.28515625" customWidth="1"/>
    <col min="6" max="6" width="14.140625" customWidth="1"/>
    <col min="7" max="7" width="12.7109375" customWidth="1"/>
    <col min="8" max="8" width="13.7109375" customWidth="1"/>
    <col min="9" max="9" width="11.7109375" bestFit="1" customWidth="1"/>
    <col min="10" max="10" width="18" bestFit="1" customWidth="1"/>
    <col min="11" max="11" width="13.140625" bestFit="1" customWidth="1"/>
    <col min="12" max="13" width="14.140625" bestFit="1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10" x14ac:dyDescent="0.25">
      <c r="A2" s="2" t="s">
        <v>1</v>
      </c>
      <c r="B2" s="2"/>
      <c r="C2" s="2"/>
      <c r="D2" s="2"/>
      <c r="E2" s="2"/>
      <c r="F2" s="2"/>
      <c r="G2" s="2"/>
      <c r="H2" s="2"/>
    </row>
    <row r="3" spans="1:10" x14ac:dyDescent="0.25">
      <c r="A3" s="3" t="s">
        <v>2</v>
      </c>
      <c r="B3" s="4"/>
      <c r="C3" s="4"/>
      <c r="D3" s="4"/>
      <c r="E3" s="4"/>
      <c r="F3" s="4"/>
      <c r="G3" s="4"/>
      <c r="H3" s="5"/>
    </row>
    <row r="4" spans="1:10" x14ac:dyDescent="0.25">
      <c r="A4" s="6" t="s">
        <v>3</v>
      </c>
      <c r="B4" s="7"/>
      <c r="C4" s="7"/>
      <c r="D4" s="7"/>
      <c r="E4" s="7"/>
      <c r="F4" s="7"/>
      <c r="G4" s="7"/>
      <c r="H4" s="8"/>
    </row>
    <row r="5" spans="1:10" x14ac:dyDescent="0.25">
      <c r="A5" s="6" t="s">
        <v>4</v>
      </c>
      <c r="B5" s="7"/>
      <c r="C5" s="7"/>
      <c r="D5" s="7"/>
      <c r="E5" s="7"/>
      <c r="F5" s="7"/>
      <c r="G5" s="7"/>
      <c r="H5" s="8"/>
    </row>
    <row r="6" spans="1:10" x14ac:dyDescent="0.25">
      <c r="A6" s="6" t="s">
        <v>5</v>
      </c>
      <c r="B6" s="7"/>
      <c r="C6" s="7"/>
      <c r="D6" s="7"/>
      <c r="E6" s="7"/>
      <c r="F6" s="7"/>
      <c r="G6" s="7"/>
      <c r="H6" s="8"/>
    </row>
    <row r="7" spans="1:10" x14ac:dyDescent="0.25">
      <c r="A7" s="9" t="s">
        <v>6</v>
      </c>
      <c r="B7" s="10"/>
      <c r="C7" s="10"/>
      <c r="D7" s="10"/>
      <c r="E7" s="10"/>
      <c r="F7" s="10"/>
      <c r="G7" s="10"/>
      <c r="H7" s="11"/>
    </row>
    <row r="8" spans="1:10" x14ac:dyDescent="0.25">
      <c r="A8" s="12" t="s">
        <v>7</v>
      </c>
      <c r="B8" s="12"/>
      <c r="C8" s="12" t="s">
        <v>8</v>
      </c>
      <c r="D8" s="12"/>
      <c r="E8" s="12"/>
      <c r="F8" s="12"/>
      <c r="G8" s="12"/>
      <c r="H8" s="12" t="s">
        <v>9</v>
      </c>
    </row>
    <row r="9" spans="1:10" ht="18" x14ac:dyDescent="0.25">
      <c r="A9" s="12"/>
      <c r="B9" s="12"/>
      <c r="C9" s="13" t="s">
        <v>10</v>
      </c>
      <c r="D9" s="14" t="s">
        <v>11</v>
      </c>
      <c r="E9" s="13" t="s">
        <v>12</v>
      </c>
      <c r="F9" s="13" t="s">
        <v>13</v>
      </c>
      <c r="G9" s="13" t="s">
        <v>14</v>
      </c>
      <c r="H9" s="12"/>
    </row>
    <row r="10" spans="1:10" x14ac:dyDescent="0.25">
      <c r="A10" s="15" t="s">
        <v>15</v>
      </c>
      <c r="B10" s="16"/>
      <c r="C10" s="17">
        <f t="shared" ref="C10:H10" si="0">+C11+C19+C29+C39+C49+C59+C63+C72+C76</f>
        <v>179256711.641</v>
      </c>
      <c r="D10" s="17">
        <f t="shared" si="0"/>
        <v>0</v>
      </c>
      <c r="E10" s="17">
        <f t="shared" si="0"/>
        <v>179256711.641</v>
      </c>
      <c r="F10" s="17">
        <f>+F11+F19+F29+F39+F49+F59+F63+F72+F76</f>
        <v>51060051.39508</v>
      </c>
      <c r="G10" s="17">
        <f t="shared" si="0"/>
        <v>45441924.497620001</v>
      </c>
      <c r="H10" s="17">
        <f t="shared" si="0"/>
        <v>128196660.24592</v>
      </c>
      <c r="J10" s="18"/>
    </row>
    <row r="11" spans="1:10" x14ac:dyDescent="0.25">
      <c r="A11" s="19" t="s">
        <v>16</v>
      </c>
      <c r="B11" s="20"/>
      <c r="C11" s="21">
        <f>SUM(C12:C18)</f>
        <v>56078310.748999991</v>
      </c>
      <c r="D11" s="21">
        <f>SUM(D12:D18)</f>
        <v>0</v>
      </c>
      <c r="E11" s="21">
        <f>SUM(E12:E18)</f>
        <v>56078310.748999991</v>
      </c>
      <c r="F11" s="21">
        <f>SUM(F12:F18)</f>
        <v>12285160.489310002</v>
      </c>
      <c r="G11" s="21">
        <f>SUM(G12:G18)</f>
        <v>12285160.489310002</v>
      </c>
      <c r="H11" s="21">
        <f>+E11-F11</f>
        <v>43793150.259689987</v>
      </c>
      <c r="I11" s="18"/>
    </row>
    <row r="12" spans="1:10" x14ac:dyDescent="0.25">
      <c r="A12" s="22"/>
      <c r="B12" s="23" t="s">
        <v>17</v>
      </c>
      <c r="C12" s="24">
        <f>25640522.808-C89</f>
        <v>22826783.607999999</v>
      </c>
      <c r="D12" s="21">
        <v>0</v>
      </c>
      <c r="E12" s="21">
        <f>+C12+D12</f>
        <v>22826783.607999999</v>
      </c>
      <c r="F12" s="21">
        <f>6323114.36717-F89</f>
        <v>3526669.2671700004</v>
      </c>
      <c r="G12" s="21">
        <f>6323114.36717-G89</f>
        <v>3526669.2671700004</v>
      </c>
      <c r="H12" s="21">
        <f>+E12-F12</f>
        <v>19300114.340829998</v>
      </c>
      <c r="J12" s="18"/>
    </row>
    <row r="13" spans="1:10" x14ac:dyDescent="0.25">
      <c r="A13" s="22"/>
      <c r="B13" s="23" t="s">
        <v>18</v>
      </c>
      <c r="C13" s="24">
        <v>433048.72600000002</v>
      </c>
      <c r="D13" s="21">
        <v>0</v>
      </c>
      <c r="E13" s="21">
        <f t="shared" ref="E13:E18" si="1">+C13+D13</f>
        <v>433048.72600000002</v>
      </c>
      <c r="F13" s="21">
        <v>26354.19053</v>
      </c>
      <c r="G13" s="21">
        <v>26354.19053</v>
      </c>
      <c r="H13" s="21">
        <f t="shared" ref="H13:H18" si="2">+E13-F13</f>
        <v>406694.53547</v>
      </c>
    </row>
    <row r="14" spans="1:10" x14ac:dyDescent="0.25">
      <c r="A14" s="22"/>
      <c r="B14" s="23" t="s">
        <v>19</v>
      </c>
      <c r="C14" s="24">
        <f>17611723.523-C91</f>
        <v>15850024.122999998</v>
      </c>
      <c r="D14" s="21">
        <v>0</v>
      </c>
      <c r="E14" s="21">
        <f t="shared" si="1"/>
        <v>15850024.122999998</v>
      </c>
      <c r="F14" s="21">
        <v>5695068.6853100006</v>
      </c>
      <c r="G14" s="21">
        <v>5695068.6853100006</v>
      </c>
      <c r="H14" s="21">
        <f t="shared" si="2"/>
        <v>10154955.437689997</v>
      </c>
    </row>
    <row r="15" spans="1:10" x14ac:dyDescent="0.25">
      <c r="A15" s="22"/>
      <c r="B15" s="23" t="s">
        <v>20</v>
      </c>
      <c r="C15" s="24">
        <f>6123688.2-C92</f>
        <v>5561135.4000000004</v>
      </c>
      <c r="D15" s="21">
        <v>0</v>
      </c>
      <c r="E15" s="21">
        <f t="shared" si="1"/>
        <v>5561135.4000000004</v>
      </c>
      <c r="F15" s="21">
        <v>1934130.7601300001</v>
      </c>
      <c r="G15" s="21">
        <v>1934130.7601300001</v>
      </c>
      <c r="H15" s="21">
        <f t="shared" si="2"/>
        <v>3627004.6398700001</v>
      </c>
    </row>
    <row r="16" spans="1:10" x14ac:dyDescent="0.25">
      <c r="A16" s="22"/>
      <c r="B16" s="23" t="s">
        <v>21</v>
      </c>
      <c r="C16" s="24">
        <f>8687495.674-C93</f>
        <v>7478704.6740000006</v>
      </c>
      <c r="D16" s="21">
        <v>0</v>
      </c>
      <c r="E16" s="21">
        <f t="shared" si="1"/>
        <v>7478704.6740000006</v>
      </c>
      <c r="F16" s="21">
        <v>1021080.2077499999</v>
      </c>
      <c r="G16" s="21">
        <v>1021080.2077499999</v>
      </c>
      <c r="H16" s="21">
        <f t="shared" si="2"/>
        <v>6457624.4662500005</v>
      </c>
    </row>
    <row r="17" spans="1:10" x14ac:dyDescent="0.25">
      <c r="A17" s="22"/>
      <c r="B17" s="23" t="s">
        <v>22</v>
      </c>
      <c r="C17" s="24">
        <v>3675761.8369999998</v>
      </c>
      <c r="D17" s="21">
        <v>0</v>
      </c>
      <c r="E17" s="21">
        <f t="shared" si="1"/>
        <v>3675761.8369999998</v>
      </c>
      <c r="F17" s="21">
        <v>0</v>
      </c>
      <c r="G17" s="21">
        <v>0</v>
      </c>
      <c r="H17" s="21">
        <f t="shared" si="2"/>
        <v>3675761.8369999998</v>
      </c>
    </row>
    <row r="18" spans="1:10" x14ac:dyDescent="0.25">
      <c r="A18" s="22"/>
      <c r="B18" s="23" t="s">
        <v>23</v>
      </c>
      <c r="C18" s="21">
        <v>252852.38099999999</v>
      </c>
      <c r="D18" s="21">
        <v>0</v>
      </c>
      <c r="E18" s="21">
        <f t="shared" si="1"/>
        <v>252852.38099999999</v>
      </c>
      <c r="F18" s="21">
        <v>81857.378420000008</v>
      </c>
      <c r="G18" s="21">
        <v>81857.378420000008</v>
      </c>
      <c r="H18" s="21">
        <f t="shared" si="2"/>
        <v>170995.00257999997</v>
      </c>
    </row>
    <row r="19" spans="1:10" x14ac:dyDescent="0.25">
      <c r="A19" s="19" t="s">
        <v>24</v>
      </c>
      <c r="B19" s="20"/>
      <c r="C19" s="21">
        <f t="shared" ref="C19:H19" si="3">SUM(C20:C28)</f>
        <v>2280370.105</v>
      </c>
      <c r="D19" s="21">
        <f t="shared" si="3"/>
        <v>0</v>
      </c>
      <c r="E19" s="21">
        <f t="shared" si="3"/>
        <v>2280370.105</v>
      </c>
      <c r="F19" s="21">
        <f t="shared" si="3"/>
        <v>40999.594509999995</v>
      </c>
      <c r="G19" s="21">
        <f t="shared" si="3"/>
        <v>40237.186110000002</v>
      </c>
      <c r="H19" s="21">
        <f t="shared" si="3"/>
        <v>2239370.5104899998</v>
      </c>
      <c r="J19" s="18"/>
    </row>
    <row r="20" spans="1:10" x14ac:dyDescent="0.25">
      <c r="A20" s="22"/>
      <c r="B20" s="23" t="s">
        <v>25</v>
      </c>
      <c r="C20" s="21">
        <f>528171.482-C97</f>
        <v>527908.58199999994</v>
      </c>
      <c r="D20" s="21">
        <v>0</v>
      </c>
      <c r="E20" s="21">
        <f t="shared" ref="E20:E28" si="4">+C20+D20</f>
        <v>527908.58199999994</v>
      </c>
      <c r="F20" s="21">
        <v>17937.3825</v>
      </c>
      <c r="G20" s="21">
        <v>17834.176460000002</v>
      </c>
      <c r="H20" s="21">
        <f t="shared" ref="H20:H28" si="5">+E20-F20</f>
        <v>509971.19949999993</v>
      </c>
    </row>
    <row r="21" spans="1:10" x14ac:dyDescent="0.25">
      <c r="A21" s="22"/>
      <c r="B21" s="23" t="s">
        <v>26</v>
      </c>
      <c r="C21" s="21">
        <v>920256.97199999995</v>
      </c>
      <c r="D21" s="21">
        <v>0</v>
      </c>
      <c r="E21" s="21">
        <f t="shared" si="4"/>
        <v>920256.97199999995</v>
      </c>
      <c r="F21" s="21">
        <v>6296.2163599999994</v>
      </c>
      <c r="G21" s="21">
        <v>6270.1788899999992</v>
      </c>
      <c r="H21" s="21">
        <f t="shared" si="5"/>
        <v>913960.75563999999</v>
      </c>
    </row>
    <row r="22" spans="1:10" x14ac:dyDescent="0.25">
      <c r="A22" s="22"/>
      <c r="B22" s="23" t="s">
        <v>27</v>
      </c>
      <c r="C22" s="21">
        <v>303.28800000000001</v>
      </c>
      <c r="D22" s="21">
        <v>0</v>
      </c>
      <c r="E22" s="21">
        <f t="shared" si="4"/>
        <v>303.28800000000001</v>
      </c>
      <c r="F22" s="21">
        <v>1.97295</v>
      </c>
      <c r="G22" s="21">
        <v>1.97295</v>
      </c>
      <c r="H22" s="21">
        <f t="shared" si="5"/>
        <v>301.31504999999999</v>
      </c>
    </row>
    <row r="23" spans="1:10" x14ac:dyDescent="0.25">
      <c r="A23" s="22"/>
      <c r="B23" s="23" t="s">
        <v>28</v>
      </c>
      <c r="C23" s="21">
        <v>34451.705000000002</v>
      </c>
      <c r="D23" s="21">
        <v>0</v>
      </c>
      <c r="E23" s="21">
        <f t="shared" si="4"/>
        <v>34451.705000000002</v>
      </c>
      <c r="F23" s="21">
        <v>1929.00999</v>
      </c>
      <c r="G23" s="21">
        <v>1905.8966399999999</v>
      </c>
      <c r="H23" s="21">
        <f t="shared" si="5"/>
        <v>32522.695010000003</v>
      </c>
    </row>
    <row r="24" spans="1:10" x14ac:dyDescent="0.25">
      <c r="A24" s="22"/>
      <c r="B24" s="23" t="s">
        <v>29</v>
      </c>
      <c r="C24" s="21">
        <v>31712.178</v>
      </c>
      <c r="D24" s="21">
        <v>0</v>
      </c>
      <c r="E24" s="21">
        <f t="shared" si="4"/>
        <v>31712.178</v>
      </c>
      <c r="F24" s="21">
        <v>537.05515000000003</v>
      </c>
      <c r="G24" s="21">
        <v>537.05515000000003</v>
      </c>
      <c r="H24" s="21">
        <f t="shared" si="5"/>
        <v>31175.12285</v>
      </c>
    </row>
    <row r="25" spans="1:10" x14ac:dyDescent="0.25">
      <c r="A25" s="22"/>
      <c r="B25" s="23" t="s">
        <v>30</v>
      </c>
      <c r="C25" s="21">
        <v>437459.435</v>
      </c>
      <c r="D25" s="21">
        <v>0</v>
      </c>
      <c r="E25" s="21">
        <f t="shared" si="4"/>
        <v>437459.435</v>
      </c>
      <c r="F25" s="21">
        <v>12630.41322</v>
      </c>
      <c r="G25" s="21">
        <v>12030.229220000001</v>
      </c>
      <c r="H25" s="21">
        <f t="shared" si="5"/>
        <v>424829.02178000001</v>
      </c>
    </row>
    <row r="26" spans="1:10" x14ac:dyDescent="0.25">
      <c r="A26" s="22"/>
      <c r="B26" s="23" t="s">
        <v>31</v>
      </c>
      <c r="C26" s="21">
        <f>266291.017-C103</f>
        <v>266254.61699999997</v>
      </c>
      <c r="D26" s="21">
        <v>0</v>
      </c>
      <c r="E26" s="21">
        <f t="shared" si="4"/>
        <v>266254.61699999997</v>
      </c>
      <c r="F26" s="21">
        <v>261.60154</v>
      </c>
      <c r="G26" s="21">
        <v>261.60154</v>
      </c>
      <c r="H26" s="21">
        <f t="shared" si="5"/>
        <v>265993.01545999997</v>
      </c>
    </row>
    <row r="27" spans="1:10" x14ac:dyDescent="0.25">
      <c r="A27" s="22"/>
      <c r="B27" s="23" t="s">
        <v>32</v>
      </c>
      <c r="C27" s="21">
        <v>27397.294999999998</v>
      </c>
      <c r="D27" s="21">
        <v>0</v>
      </c>
      <c r="E27" s="21">
        <f t="shared" si="4"/>
        <v>27397.294999999998</v>
      </c>
      <c r="F27" s="21">
        <v>6.2990000000000004</v>
      </c>
      <c r="G27" s="21">
        <v>6.2990000000000004</v>
      </c>
      <c r="H27" s="21">
        <f t="shared" si="5"/>
        <v>27390.995999999999</v>
      </c>
    </row>
    <row r="28" spans="1:10" x14ac:dyDescent="0.25">
      <c r="A28" s="22"/>
      <c r="B28" s="23" t="s">
        <v>33</v>
      </c>
      <c r="C28" s="21">
        <v>34626.033000000003</v>
      </c>
      <c r="D28" s="21">
        <v>0</v>
      </c>
      <c r="E28" s="21">
        <f t="shared" si="4"/>
        <v>34626.033000000003</v>
      </c>
      <c r="F28" s="21">
        <v>1399.6438000000001</v>
      </c>
      <c r="G28" s="21">
        <v>1389.7762600000001</v>
      </c>
      <c r="H28" s="21">
        <f t="shared" si="5"/>
        <v>33226.389200000005</v>
      </c>
    </row>
    <row r="29" spans="1:10" x14ac:dyDescent="0.25">
      <c r="A29" s="19" t="s">
        <v>34</v>
      </c>
      <c r="B29" s="20"/>
      <c r="C29" s="21">
        <f>SUM(C30:C38)</f>
        <v>11439384.901000001</v>
      </c>
      <c r="D29" s="21">
        <f>SUM(D30:D38)</f>
        <v>0</v>
      </c>
      <c r="E29" s="21">
        <f>SUM(E30:E38)</f>
        <v>11439384.901000001</v>
      </c>
      <c r="F29" s="21">
        <f t="shared" ref="F29:H29" si="6">SUM(F30:F38)</f>
        <v>2675916.8025999996</v>
      </c>
      <c r="G29" s="21">
        <f t="shared" si="6"/>
        <v>2671902.5408699997</v>
      </c>
      <c r="H29" s="21">
        <f t="shared" si="6"/>
        <v>8763468.0984000005</v>
      </c>
    </row>
    <row r="30" spans="1:10" x14ac:dyDescent="0.25">
      <c r="A30" s="22"/>
      <c r="B30" s="23" t="s">
        <v>35</v>
      </c>
      <c r="C30" s="21">
        <v>601030.02599999995</v>
      </c>
      <c r="D30" s="21">
        <v>0</v>
      </c>
      <c r="E30" s="21">
        <f t="shared" ref="E30:E38" si="7">+C30+D30</f>
        <v>601030.02599999995</v>
      </c>
      <c r="F30" s="21">
        <v>27298.067320000002</v>
      </c>
      <c r="G30" s="21">
        <v>26680.899969999999</v>
      </c>
      <c r="H30" s="21">
        <f t="shared" ref="H30:H38" si="8">+E30-F30</f>
        <v>573731.95867999992</v>
      </c>
    </row>
    <row r="31" spans="1:10" x14ac:dyDescent="0.25">
      <c r="A31" s="22"/>
      <c r="B31" s="23" t="s">
        <v>36</v>
      </c>
      <c r="C31" s="21">
        <v>1359308.797</v>
      </c>
      <c r="D31" s="21">
        <v>0</v>
      </c>
      <c r="E31" s="21">
        <f t="shared" si="7"/>
        <v>1359308.797</v>
      </c>
      <c r="F31" s="21">
        <v>99925.656060000008</v>
      </c>
      <c r="G31" s="21">
        <v>97819.877059999999</v>
      </c>
      <c r="H31" s="21">
        <f t="shared" si="8"/>
        <v>1259383.1409400001</v>
      </c>
    </row>
    <row r="32" spans="1:10" x14ac:dyDescent="0.25">
      <c r="A32" s="22"/>
      <c r="B32" s="23" t="s">
        <v>37</v>
      </c>
      <c r="C32" s="21">
        <f>3271015.947-C109</f>
        <v>3269562.747</v>
      </c>
      <c r="D32" s="21">
        <v>0</v>
      </c>
      <c r="E32" s="21">
        <f t="shared" si="7"/>
        <v>3269562.747</v>
      </c>
      <c r="F32" s="21">
        <v>83418.749519999998</v>
      </c>
      <c r="G32" s="21">
        <v>82707.205409999995</v>
      </c>
      <c r="H32" s="21">
        <f t="shared" si="8"/>
        <v>3186143.9974799999</v>
      </c>
    </row>
    <row r="33" spans="1:10" x14ac:dyDescent="0.25">
      <c r="A33" s="22"/>
      <c r="B33" s="23" t="s">
        <v>38</v>
      </c>
      <c r="C33" s="21">
        <v>1149233.5120000001</v>
      </c>
      <c r="D33" s="21">
        <v>0</v>
      </c>
      <c r="E33" s="21">
        <f t="shared" si="7"/>
        <v>1149233.5120000001</v>
      </c>
      <c r="F33" s="21">
        <v>36772.053650000002</v>
      </c>
      <c r="G33" s="21">
        <v>36771.759009999994</v>
      </c>
      <c r="H33" s="21">
        <f t="shared" si="8"/>
        <v>1112461.4583500002</v>
      </c>
    </row>
    <row r="34" spans="1:10" x14ac:dyDescent="0.25">
      <c r="A34" s="22"/>
      <c r="B34" s="23" t="s">
        <v>39</v>
      </c>
      <c r="C34" s="21">
        <f>724581.512-C111</f>
        <v>724557.41200000001</v>
      </c>
      <c r="D34" s="21">
        <v>0</v>
      </c>
      <c r="E34" s="21">
        <f t="shared" si="7"/>
        <v>724557.41200000001</v>
      </c>
      <c r="F34" s="21">
        <v>174040.66526000001</v>
      </c>
      <c r="G34" s="21">
        <v>173523.97152000002</v>
      </c>
      <c r="H34" s="21">
        <f t="shared" si="8"/>
        <v>550516.74673999997</v>
      </c>
    </row>
    <row r="35" spans="1:10" x14ac:dyDescent="0.25">
      <c r="A35" s="22"/>
      <c r="B35" s="23" t="s">
        <v>40</v>
      </c>
      <c r="C35" s="21">
        <f>270541.469-C112</f>
        <v>270486.16899999999</v>
      </c>
      <c r="D35" s="21">
        <v>0</v>
      </c>
      <c r="E35" s="21">
        <f t="shared" si="7"/>
        <v>270486.16899999999</v>
      </c>
      <c r="F35" s="21">
        <v>119.2794</v>
      </c>
      <c r="G35" s="21">
        <v>119.2794</v>
      </c>
      <c r="H35" s="21">
        <f t="shared" si="8"/>
        <v>270366.88959999999</v>
      </c>
    </row>
    <row r="36" spans="1:10" x14ac:dyDescent="0.25">
      <c r="A36" s="22"/>
      <c r="B36" s="23" t="s">
        <v>41</v>
      </c>
      <c r="C36" s="21">
        <f>60852.744-C113</f>
        <v>59550.544000000002</v>
      </c>
      <c r="D36" s="21">
        <v>0</v>
      </c>
      <c r="E36" s="21">
        <f t="shared" si="7"/>
        <v>59550.544000000002</v>
      </c>
      <c r="F36" s="21">
        <v>1254.5486899999999</v>
      </c>
      <c r="G36" s="21">
        <v>1213.9116399999998</v>
      </c>
      <c r="H36" s="21">
        <f t="shared" si="8"/>
        <v>58295.995309999998</v>
      </c>
    </row>
    <row r="37" spans="1:10" x14ac:dyDescent="0.25">
      <c r="A37" s="22"/>
      <c r="B37" s="23" t="s">
        <v>42</v>
      </c>
      <c r="C37" s="21">
        <f>181821.831-C114</f>
        <v>177778.93100000001</v>
      </c>
      <c r="D37" s="21">
        <v>0</v>
      </c>
      <c r="E37" s="21">
        <f t="shared" si="7"/>
        <v>177778.93100000001</v>
      </c>
      <c r="F37" s="21">
        <v>5546.3191200000001</v>
      </c>
      <c r="G37" s="21">
        <v>5546.3191200000001</v>
      </c>
      <c r="H37" s="21">
        <f t="shared" si="8"/>
        <v>172232.61188000001</v>
      </c>
    </row>
    <row r="38" spans="1:10" x14ac:dyDescent="0.25">
      <c r="A38" s="22"/>
      <c r="B38" s="23" t="s">
        <v>43</v>
      </c>
      <c r="C38" s="21">
        <v>3827876.7629999998</v>
      </c>
      <c r="D38" s="21">
        <v>0</v>
      </c>
      <c r="E38" s="21">
        <f t="shared" si="7"/>
        <v>3827876.7629999998</v>
      </c>
      <c r="F38" s="21">
        <v>2247541.4635799997</v>
      </c>
      <c r="G38" s="21">
        <v>2247519.3177399999</v>
      </c>
      <c r="H38" s="21">
        <f t="shared" si="8"/>
        <v>1580335.2994200001</v>
      </c>
    </row>
    <row r="39" spans="1:10" x14ac:dyDescent="0.25">
      <c r="A39" s="19" t="s">
        <v>44</v>
      </c>
      <c r="B39" s="20"/>
      <c r="C39" s="21">
        <f>SUM(C40:C48)</f>
        <v>49340535.089999996</v>
      </c>
      <c r="D39" s="21">
        <f>SUM(D40:D48)</f>
        <v>0</v>
      </c>
      <c r="E39" s="21">
        <f>SUM(E40:E48)</f>
        <v>49340535.089999996</v>
      </c>
      <c r="F39" s="21">
        <f>SUM(F40:F48)</f>
        <v>13004458.88439</v>
      </c>
      <c r="G39" s="21">
        <f>SUM(G40:G48)</f>
        <v>13004458.88439</v>
      </c>
      <c r="H39" s="21">
        <f t="shared" ref="H39" si="9">SUM(H40:H48)</f>
        <v>36336076.20561</v>
      </c>
    </row>
    <row r="40" spans="1:10" x14ac:dyDescent="0.25">
      <c r="A40" s="22"/>
      <c r="B40" s="23" t="s">
        <v>45</v>
      </c>
      <c r="C40" s="21">
        <f>20319715.882-C117</f>
        <v>18128377.881999999</v>
      </c>
      <c r="D40" s="21">
        <v>0</v>
      </c>
      <c r="E40" s="21">
        <f t="shared" ref="E40:E48" si="10">+C40+D40</f>
        <v>18128377.881999999</v>
      </c>
      <c r="F40" s="21">
        <f>4073189.19085-F117</f>
        <v>3613869.1908499999</v>
      </c>
      <c r="G40" s="21">
        <f>4073189.19085-G117</f>
        <v>3613869.1908499999</v>
      </c>
      <c r="H40" s="21">
        <f t="shared" ref="H40:H48" si="11">+E40-F40</f>
        <v>14514508.691149998</v>
      </c>
    </row>
    <row r="41" spans="1:10" x14ac:dyDescent="0.25">
      <c r="A41" s="22"/>
      <c r="B41" s="23" t="s">
        <v>46</v>
      </c>
      <c r="C41" s="21">
        <v>35910</v>
      </c>
      <c r="D41" s="21">
        <v>0</v>
      </c>
      <c r="E41" s="21">
        <f t="shared" si="10"/>
        <v>35910</v>
      </c>
      <c r="F41" s="21">
        <v>0</v>
      </c>
      <c r="G41" s="21">
        <v>0</v>
      </c>
      <c r="H41" s="21">
        <f t="shared" si="11"/>
        <v>35910</v>
      </c>
    </row>
    <row r="42" spans="1:10" x14ac:dyDescent="0.25">
      <c r="A42" s="22"/>
      <c r="B42" s="23" t="s">
        <v>47</v>
      </c>
      <c r="C42" s="21">
        <f>6420398.219-C119</f>
        <v>6419360.4189999998</v>
      </c>
      <c r="D42" s="21">
        <v>0</v>
      </c>
      <c r="E42" s="21">
        <f t="shared" si="10"/>
        <v>6419360.4189999998</v>
      </c>
      <c r="F42" s="21">
        <v>4906304.7879999997</v>
      </c>
      <c r="G42" s="21">
        <v>4906304.7879999997</v>
      </c>
      <c r="H42" s="21">
        <f t="shared" si="11"/>
        <v>1513055.6310000001</v>
      </c>
    </row>
    <row r="43" spans="1:10" x14ac:dyDescent="0.25">
      <c r="A43" s="22"/>
      <c r="B43" s="23" t="s">
        <v>48</v>
      </c>
      <c r="C43" s="21">
        <f>4112512.152-C120</f>
        <v>4105734.0519999997</v>
      </c>
      <c r="D43" s="21">
        <v>0</v>
      </c>
      <c r="E43" s="21">
        <f t="shared" si="10"/>
        <v>4105734.0519999997</v>
      </c>
      <c r="F43" s="21">
        <v>86068.208230000004</v>
      </c>
      <c r="G43" s="21">
        <v>86068.208230000004</v>
      </c>
      <c r="H43" s="21">
        <f t="shared" si="11"/>
        <v>4019665.8437699997</v>
      </c>
    </row>
    <row r="44" spans="1:10" x14ac:dyDescent="0.25">
      <c r="A44" s="22"/>
      <c r="B44" s="23" t="s">
        <v>49</v>
      </c>
      <c r="C44" s="21">
        <v>19943.786</v>
      </c>
      <c r="D44" s="21">
        <v>0</v>
      </c>
      <c r="E44" s="21">
        <f t="shared" si="10"/>
        <v>19943.786</v>
      </c>
      <c r="F44" s="21">
        <v>0</v>
      </c>
      <c r="G44" s="21">
        <v>0</v>
      </c>
      <c r="H44" s="21">
        <f t="shared" si="11"/>
        <v>19943.786</v>
      </c>
    </row>
    <row r="45" spans="1:10" x14ac:dyDescent="0.25">
      <c r="A45" s="22"/>
      <c r="B45" s="23" t="s">
        <v>50</v>
      </c>
      <c r="C45" s="21">
        <f>77703204.234-C122</f>
        <v>20528625.533999994</v>
      </c>
      <c r="D45" s="21">
        <v>0</v>
      </c>
      <c r="E45" s="21">
        <f t="shared" si="10"/>
        <v>20528625.533999994</v>
      </c>
      <c r="F45" s="21">
        <f>17220187.69731-F122</f>
        <v>4398216.6973100007</v>
      </c>
      <c r="G45" s="21">
        <f>17220187.69731-G122</f>
        <v>4398216.6973100007</v>
      </c>
      <c r="H45" s="21">
        <f t="shared" si="11"/>
        <v>16130408.836689994</v>
      </c>
      <c r="J45" s="18"/>
    </row>
    <row r="46" spans="1:10" x14ac:dyDescent="0.25">
      <c r="A46" s="22"/>
      <c r="B46" s="23" t="s">
        <v>51</v>
      </c>
      <c r="C46" s="21">
        <v>0</v>
      </c>
      <c r="D46" s="21">
        <v>0</v>
      </c>
      <c r="E46" s="21">
        <f t="shared" si="10"/>
        <v>0</v>
      </c>
      <c r="F46" s="21">
        <v>0</v>
      </c>
      <c r="G46" s="21">
        <v>0</v>
      </c>
      <c r="H46" s="21">
        <f t="shared" si="11"/>
        <v>0</v>
      </c>
    </row>
    <row r="47" spans="1:10" x14ac:dyDescent="0.25">
      <c r="A47" s="22"/>
      <c r="B47" s="23" t="s">
        <v>52</v>
      </c>
      <c r="C47" s="21">
        <v>100321.57799999999</v>
      </c>
      <c r="D47" s="21">
        <v>0</v>
      </c>
      <c r="E47" s="21">
        <f t="shared" si="10"/>
        <v>100321.57799999999</v>
      </c>
      <c r="F47" s="21">
        <v>0</v>
      </c>
      <c r="G47" s="21">
        <v>0</v>
      </c>
      <c r="H47" s="21">
        <f t="shared" si="11"/>
        <v>100321.57799999999</v>
      </c>
    </row>
    <row r="48" spans="1:10" x14ac:dyDescent="0.25">
      <c r="A48" s="22"/>
      <c r="B48" s="23" t="s">
        <v>53</v>
      </c>
      <c r="C48" s="21">
        <v>2261.8389999999999</v>
      </c>
      <c r="D48" s="21">
        <v>0</v>
      </c>
      <c r="E48" s="21">
        <f t="shared" si="10"/>
        <v>2261.8389999999999</v>
      </c>
      <c r="F48" s="21">
        <v>0</v>
      </c>
      <c r="G48" s="21">
        <v>0</v>
      </c>
      <c r="H48" s="21">
        <f t="shared" si="11"/>
        <v>2261.8389999999999</v>
      </c>
    </row>
    <row r="49" spans="1:15" x14ac:dyDescent="0.25">
      <c r="A49" s="19" t="s">
        <v>54</v>
      </c>
      <c r="B49" s="20"/>
      <c r="C49" s="21">
        <f>SUM(C50:C58)</f>
        <v>27747.246999999999</v>
      </c>
      <c r="D49" s="21">
        <f>SUM(D50:D58)</f>
        <v>0</v>
      </c>
      <c r="E49" s="21">
        <f>SUM(E50:E58)</f>
        <v>27747.246999999999</v>
      </c>
      <c r="F49" s="21">
        <f t="shared" ref="F49:G49" si="12">SUM(F50:F58)</f>
        <v>525.8051999999999</v>
      </c>
      <c r="G49" s="21">
        <f t="shared" si="12"/>
        <v>525.8051999999999</v>
      </c>
      <c r="H49" s="21">
        <f>+E49-F49</f>
        <v>27221.441800000001</v>
      </c>
    </row>
    <row r="50" spans="1:15" x14ac:dyDescent="0.25">
      <c r="A50" s="22"/>
      <c r="B50" s="23" t="s">
        <v>55</v>
      </c>
      <c r="C50" s="21">
        <f>7660.824-C127</f>
        <v>7570.3239999999996</v>
      </c>
      <c r="D50" s="21">
        <v>0</v>
      </c>
      <c r="E50" s="21">
        <f t="shared" ref="E50:E58" si="13">+C50+D50</f>
        <v>7570.3239999999996</v>
      </c>
      <c r="F50" s="21">
        <v>0</v>
      </c>
      <c r="G50" s="21">
        <v>0</v>
      </c>
      <c r="H50" s="21">
        <f t="shared" ref="H50:H62" si="14">+E50-F50</f>
        <v>7570.3239999999996</v>
      </c>
    </row>
    <row r="51" spans="1:15" x14ac:dyDescent="0.25">
      <c r="A51" s="22"/>
      <c r="B51" s="23" t="s">
        <v>56</v>
      </c>
      <c r="C51" s="21">
        <v>233.858</v>
      </c>
      <c r="D51" s="21">
        <v>0</v>
      </c>
      <c r="E51" s="21">
        <f t="shared" si="13"/>
        <v>233.858</v>
      </c>
      <c r="F51" s="21">
        <v>0</v>
      </c>
      <c r="G51" s="21">
        <v>0</v>
      </c>
      <c r="H51" s="21">
        <f t="shared" si="14"/>
        <v>233.858</v>
      </c>
    </row>
    <row r="52" spans="1:15" x14ac:dyDescent="0.25">
      <c r="A52" s="22"/>
      <c r="B52" s="23" t="s">
        <v>57</v>
      </c>
      <c r="C52" s="21">
        <v>0</v>
      </c>
      <c r="D52" s="21">
        <v>0</v>
      </c>
      <c r="E52" s="21">
        <f t="shared" si="13"/>
        <v>0</v>
      </c>
      <c r="F52" s="21">
        <v>0</v>
      </c>
      <c r="G52" s="21">
        <v>0</v>
      </c>
      <c r="H52" s="21">
        <f t="shared" si="14"/>
        <v>0</v>
      </c>
    </row>
    <row r="53" spans="1:15" x14ac:dyDescent="0.25">
      <c r="A53" s="22"/>
      <c r="B53" s="23" t="s">
        <v>58</v>
      </c>
      <c r="C53" s="21">
        <v>7532.8890000000001</v>
      </c>
      <c r="D53" s="21">
        <v>0</v>
      </c>
      <c r="E53" s="21">
        <f t="shared" si="13"/>
        <v>7532.8890000000001</v>
      </c>
      <c r="F53" s="21">
        <v>0</v>
      </c>
      <c r="G53" s="21">
        <v>0</v>
      </c>
      <c r="H53" s="21">
        <f t="shared" si="14"/>
        <v>7532.8890000000001</v>
      </c>
    </row>
    <row r="54" spans="1:15" x14ac:dyDescent="0.25">
      <c r="A54" s="22"/>
      <c r="B54" s="23" t="s">
        <v>59</v>
      </c>
      <c r="C54" s="21">
        <v>0</v>
      </c>
      <c r="D54" s="21">
        <v>0</v>
      </c>
      <c r="E54" s="21">
        <f t="shared" si="13"/>
        <v>0</v>
      </c>
      <c r="F54" s="21">
        <v>0</v>
      </c>
      <c r="G54" s="21">
        <v>0</v>
      </c>
      <c r="H54" s="21">
        <f t="shared" si="14"/>
        <v>0</v>
      </c>
    </row>
    <row r="55" spans="1:15" x14ac:dyDescent="0.25">
      <c r="A55" s="22"/>
      <c r="B55" s="23" t="s">
        <v>60</v>
      </c>
      <c r="C55" s="21">
        <v>11601.968000000001</v>
      </c>
      <c r="D55" s="21">
        <v>0</v>
      </c>
      <c r="E55" s="21">
        <f t="shared" si="13"/>
        <v>11601.968000000001</v>
      </c>
      <c r="F55" s="21">
        <v>525.8051999999999</v>
      </c>
      <c r="G55" s="21">
        <v>525.8051999999999</v>
      </c>
      <c r="H55" s="21">
        <f t="shared" si="14"/>
        <v>11076.1628</v>
      </c>
    </row>
    <row r="56" spans="1:15" x14ac:dyDescent="0.25">
      <c r="A56" s="22"/>
      <c r="B56" s="23" t="s">
        <v>61</v>
      </c>
      <c r="C56" s="21">
        <v>0</v>
      </c>
      <c r="D56" s="21">
        <v>0</v>
      </c>
      <c r="E56" s="21">
        <f t="shared" si="13"/>
        <v>0</v>
      </c>
      <c r="F56" s="21">
        <v>0</v>
      </c>
      <c r="G56" s="21">
        <v>0</v>
      </c>
      <c r="H56" s="21">
        <f t="shared" si="14"/>
        <v>0</v>
      </c>
    </row>
    <row r="57" spans="1:15" x14ac:dyDescent="0.25">
      <c r="A57" s="22"/>
      <c r="B57" s="23" t="s">
        <v>62</v>
      </c>
      <c r="C57" s="21">
        <v>0</v>
      </c>
      <c r="D57" s="21">
        <v>0</v>
      </c>
      <c r="E57" s="21">
        <f t="shared" si="13"/>
        <v>0</v>
      </c>
      <c r="F57" s="21">
        <v>0</v>
      </c>
      <c r="G57" s="21">
        <v>0</v>
      </c>
      <c r="H57" s="21">
        <f t="shared" si="14"/>
        <v>0</v>
      </c>
    </row>
    <row r="58" spans="1:15" x14ac:dyDescent="0.25">
      <c r="A58" s="22"/>
      <c r="B58" s="23" t="s">
        <v>63</v>
      </c>
      <c r="C58" s="21">
        <v>808.20799999999997</v>
      </c>
      <c r="D58" s="21">
        <v>0</v>
      </c>
      <c r="E58" s="21">
        <f t="shared" si="13"/>
        <v>808.20799999999997</v>
      </c>
      <c r="F58" s="21">
        <v>0</v>
      </c>
      <c r="G58" s="21">
        <v>0</v>
      </c>
      <c r="H58" s="21">
        <f t="shared" si="14"/>
        <v>808.20799999999997</v>
      </c>
      <c r="J58" s="25"/>
      <c r="K58" s="25"/>
      <c r="L58" s="25"/>
      <c r="M58" s="25"/>
      <c r="N58" s="25"/>
      <c r="O58" s="25"/>
    </row>
    <row r="59" spans="1:15" x14ac:dyDescent="0.25">
      <c r="A59" s="19" t="s">
        <v>64</v>
      </c>
      <c r="B59" s="20"/>
      <c r="C59" s="21">
        <f>SUM(C60:C62)</f>
        <v>18915737.5</v>
      </c>
      <c r="D59" s="21">
        <f>SUM(D60:D62)</f>
        <v>0</v>
      </c>
      <c r="E59" s="21">
        <f t="shared" ref="E59:H59" si="15">SUM(E60:E62)</f>
        <v>18915737.5</v>
      </c>
      <c r="F59" s="21">
        <f t="shared" si="15"/>
        <v>10200452.234889999</v>
      </c>
      <c r="G59" s="21">
        <f t="shared" si="15"/>
        <v>4714113.1780300001</v>
      </c>
      <c r="H59" s="21">
        <f t="shared" si="15"/>
        <v>8715285.2651099991</v>
      </c>
      <c r="J59" s="18"/>
    </row>
    <row r="60" spans="1:15" x14ac:dyDescent="0.25">
      <c r="A60" s="22"/>
      <c r="B60" s="23" t="s">
        <v>65</v>
      </c>
      <c r="C60" s="21">
        <f>20732430.664-C137</f>
        <v>16957191.563999999</v>
      </c>
      <c r="D60" s="21">
        <v>0</v>
      </c>
      <c r="E60" s="21">
        <f t="shared" ref="E60:E62" si="16">+C60+D60</f>
        <v>16957191.563999999</v>
      </c>
      <c r="F60" s="21">
        <f>9853478.53597-F137</f>
        <v>9458234.5359700006</v>
      </c>
      <c r="G60" s="21">
        <f>4914820.37803-G137</f>
        <v>4519576.3780300003</v>
      </c>
      <c r="H60" s="21">
        <f t="shared" si="14"/>
        <v>7498957.0280299988</v>
      </c>
    </row>
    <row r="61" spans="1:15" x14ac:dyDescent="0.25">
      <c r="A61" s="22"/>
      <c r="B61" s="23" t="s">
        <v>66</v>
      </c>
      <c r="C61" s="21">
        <v>40000</v>
      </c>
      <c r="D61" s="21">
        <v>0</v>
      </c>
      <c r="E61" s="21">
        <f t="shared" si="16"/>
        <v>40000</v>
      </c>
      <c r="F61" s="21">
        <v>10090.043300000001</v>
      </c>
      <c r="G61" s="21">
        <v>0</v>
      </c>
      <c r="H61" s="21">
        <f t="shared" si="14"/>
        <v>29909.956699999999</v>
      </c>
    </row>
    <row r="62" spans="1:15" x14ac:dyDescent="0.25">
      <c r="A62" s="22"/>
      <c r="B62" s="23" t="s">
        <v>67</v>
      </c>
      <c r="C62" s="21">
        <v>1918545.936</v>
      </c>
      <c r="D62" s="21">
        <v>0</v>
      </c>
      <c r="E62" s="21">
        <f t="shared" si="16"/>
        <v>1918545.936</v>
      </c>
      <c r="F62" s="21">
        <v>732127.65561999998</v>
      </c>
      <c r="G62" s="21">
        <v>194536.8</v>
      </c>
      <c r="H62" s="21">
        <f t="shared" si="14"/>
        <v>1186418.2803799999</v>
      </c>
    </row>
    <row r="63" spans="1:15" x14ac:dyDescent="0.25">
      <c r="A63" s="19" t="s">
        <v>68</v>
      </c>
      <c r="B63" s="20"/>
      <c r="C63" s="21">
        <f>SUM(C64:C71)</f>
        <v>2112371.5660000001</v>
      </c>
      <c r="D63" s="21">
        <f t="shared" ref="D63:H63" si="17">SUM(D64:D71)</f>
        <v>0</v>
      </c>
      <c r="E63" s="21">
        <f t="shared" si="17"/>
        <v>2112371.5660000001</v>
      </c>
      <c r="F63" s="21">
        <f t="shared" si="17"/>
        <v>1845328.8345999999</v>
      </c>
      <c r="G63" s="21">
        <f t="shared" si="17"/>
        <v>1845328.8345999999</v>
      </c>
      <c r="H63" s="21">
        <f t="shared" si="17"/>
        <v>267042.73140000016</v>
      </c>
    </row>
    <row r="64" spans="1:15" x14ac:dyDescent="0.25">
      <c r="A64" s="22"/>
      <c r="B64" s="23" t="s">
        <v>69</v>
      </c>
      <c r="C64" s="21">
        <v>0</v>
      </c>
      <c r="D64" s="21">
        <v>0</v>
      </c>
      <c r="E64" s="21">
        <f t="shared" ref="E64:E71" si="18">+C64+D64</f>
        <v>0</v>
      </c>
      <c r="F64" s="21">
        <v>0</v>
      </c>
      <c r="G64" s="21">
        <v>0</v>
      </c>
      <c r="H64" s="21">
        <f t="shared" ref="H64:H71" si="19">+E64-F64</f>
        <v>0</v>
      </c>
    </row>
    <row r="65" spans="1:12" x14ac:dyDescent="0.25">
      <c r="A65" s="22"/>
      <c r="B65" s="23" t="s">
        <v>70</v>
      </c>
      <c r="C65" s="21">
        <v>0</v>
      </c>
      <c r="D65" s="21">
        <v>0</v>
      </c>
      <c r="E65" s="21">
        <f t="shared" si="18"/>
        <v>0</v>
      </c>
      <c r="F65" s="21">
        <v>0</v>
      </c>
      <c r="G65" s="21">
        <v>0</v>
      </c>
      <c r="H65" s="21">
        <f t="shared" si="19"/>
        <v>0</v>
      </c>
    </row>
    <row r="66" spans="1:12" x14ac:dyDescent="0.25">
      <c r="A66" s="22"/>
      <c r="B66" s="23" t="s">
        <v>71</v>
      </c>
      <c r="C66" s="21">
        <v>0</v>
      </c>
      <c r="D66" s="21">
        <v>0</v>
      </c>
      <c r="E66" s="21">
        <f t="shared" si="18"/>
        <v>0</v>
      </c>
      <c r="F66" s="21">
        <v>0</v>
      </c>
      <c r="G66" s="21">
        <v>0</v>
      </c>
      <c r="H66" s="21">
        <f t="shared" si="19"/>
        <v>0</v>
      </c>
    </row>
    <row r="67" spans="1:12" x14ac:dyDescent="0.25">
      <c r="A67" s="22"/>
      <c r="B67" s="23" t="s">
        <v>72</v>
      </c>
      <c r="C67" s="21">
        <v>0</v>
      </c>
      <c r="D67" s="21">
        <v>0</v>
      </c>
      <c r="E67" s="21">
        <f t="shared" si="18"/>
        <v>0</v>
      </c>
      <c r="F67" s="21">
        <v>0</v>
      </c>
      <c r="G67" s="21">
        <v>0</v>
      </c>
      <c r="H67" s="21">
        <f t="shared" si="19"/>
        <v>0</v>
      </c>
    </row>
    <row r="68" spans="1:12" x14ac:dyDescent="0.25">
      <c r="A68" s="22"/>
      <c r="B68" s="23" t="s">
        <v>73</v>
      </c>
      <c r="C68" s="21">
        <v>2112371.5660000001</v>
      </c>
      <c r="D68" s="21">
        <v>0</v>
      </c>
      <c r="E68" s="21">
        <f t="shared" si="18"/>
        <v>2112371.5660000001</v>
      </c>
      <c r="F68" s="21">
        <v>1845328.8345999999</v>
      </c>
      <c r="G68" s="21">
        <v>1845328.8345999999</v>
      </c>
      <c r="H68" s="21">
        <f t="shared" si="19"/>
        <v>267042.73140000016</v>
      </c>
    </row>
    <row r="69" spans="1:12" x14ac:dyDescent="0.25">
      <c r="A69" s="22"/>
      <c r="B69" s="23" t="s">
        <v>74</v>
      </c>
      <c r="C69" s="21">
        <v>0</v>
      </c>
      <c r="D69" s="21">
        <v>0</v>
      </c>
      <c r="E69" s="21">
        <f t="shared" si="18"/>
        <v>0</v>
      </c>
      <c r="F69" s="21">
        <v>0</v>
      </c>
      <c r="G69" s="21">
        <v>0</v>
      </c>
      <c r="H69" s="21">
        <f t="shared" si="19"/>
        <v>0</v>
      </c>
    </row>
    <row r="70" spans="1:12" x14ac:dyDescent="0.25">
      <c r="A70" s="22"/>
      <c r="B70" s="23" t="s">
        <v>75</v>
      </c>
      <c r="C70" s="21">
        <v>0</v>
      </c>
      <c r="D70" s="21">
        <v>0</v>
      </c>
      <c r="E70" s="21">
        <f t="shared" si="18"/>
        <v>0</v>
      </c>
      <c r="F70" s="21">
        <v>0</v>
      </c>
      <c r="G70" s="21">
        <v>0</v>
      </c>
      <c r="H70" s="21">
        <f t="shared" si="19"/>
        <v>0</v>
      </c>
    </row>
    <row r="71" spans="1:12" x14ac:dyDescent="0.25">
      <c r="A71" s="22"/>
      <c r="B71" s="23" t="s">
        <v>76</v>
      </c>
      <c r="C71" s="21">
        <v>0</v>
      </c>
      <c r="D71" s="21">
        <v>0</v>
      </c>
      <c r="E71" s="21">
        <f t="shared" si="18"/>
        <v>0</v>
      </c>
      <c r="F71" s="21">
        <v>0</v>
      </c>
      <c r="G71" s="21">
        <v>0</v>
      </c>
      <c r="H71" s="21">
        <f t="shared" si="19"/>
        <v>0</v>
      </c>
    </row>
    <row r="72" spans="1:12" x14ac:dyDescent="0.25">
      <c r="A72" s="19" t="s">
        <v>77</v>
      </c>
      <c r="B72" s="20"/>
      <c r="C72" s="21">
        <f>SUM(C73:C75)</f>
        <v>28789685.533000004</v>
      </c>
      <c r="D72" s="21">
        <f>SUM(D73:D75)</f>
        <v>0</v>
      </c>
      <c r="E72" s="21">
        <f>SUM(E73:E75)</f>
        <v>28789685.533000004</v>
      </c>
      <c r="F72" s="21">
        <f t="shared" ref="F72:H72" si="20">SUM(F73:F75)</f>
        <v>7618952.2803499997</v>
      </c>
      <c r="G72" s="21">
        <f t="shared" si="20"/>
        <v>7491941.1098800004</v>
      </c>
      <c r="H72" s="21">
        <f t="shared" si="20"/>
        <v>21170733.252650004</v>
      </c>
    </row>
    <row r="73" spans="1:12" x14ac:dyDescent="0.25">
      <c r="A73" s="22"/>
      <c r="B73" s="23" t="s">
        <v>78</v>
      </c>
      <c r="C73" s="21">
        <v>28789685.572000001</v>
      </c>
      <c r="D73" s="21">
        <v>0</v>
      </c>
      <c r="E73" s="21">
        <f t="shared" ref="E73:E75" si="21">+C73+D73</f>
        <v>28789685.572000001</v>
      </c>
      <c r="F73" s="21">
        <v>7618846.8816899993</v>
      </c>
      <c r="G73" s="21">
        <f>7618846.88169-127011.2</f>
        <v>7491835.68169</v>
      </c>
      <c r="H73" s="21">
        <f t="shared" ref="H73:H75" si="22">+E73-F73</f>
        <v>21170838.690310001</v>
      </c>
      <c r="J73" s="18"/>
    </row>
    <row r="74" spans="1:12" x14ac:dyDescent="0.25">
      <c r="A74" s="22"/>
      <c r="B74" s="23" t="s">
        <v>79</v>
      </c>
      <c r="C74" s="21">
        <f>17138858.361-C151</f>
        <v>-3.8999997079372406E-2</v>
      </c>
      <c r="D74" s="21">
        <v>0</v>
      </c>
      <c r="E74" s="21">
        <f t="shared" si="21"/>
        <v>-3.8999997079372406E-2</v>
      </c>
      <c r="F74" s="21">
        <f>4545762.40911-F151</f>
        <v>9.1099999845027924E-3</v>
      </c>
      <c r="G74" s="21">
        <f>4418751.23864-G151+127011.2</f>
        <v>3.8639999736915343E-2</v>
      </c>
      <c r="H74" s="21">
        <f t="shared" si="22"/>
        <v>-4.8109997063875198E-2</v>
      </c>
    </row>
    <row r="75" spans="1:12" x14ac:dyDescent="0.25">
      <c r="A75" s="22"/>
      <c r="B75" s="23" t="s">
        <v>80</v>
      </c>
      <c r="C75" s="21">
        <v>0</v>
      </c>
      <c r="D75" s="21">
        <v>0</v>
      </c>
      <c r="E75" s="21">
        <f t="shared" si="21"/>
        <v>0</v>
      </c>
      <c r="F75" s="21">
        <f>344.28955-F152</f>
        <v>105.38955000000001</v>
      </c>
      <c r="G75" s="21">
        <f>344.28955-G152</f>
        <v>105.38955000000001</v>
      </c>
      <c r="H75" s="21">
        <f t="shared" si="22"/>
        <v>-105.38955000000001</v>
      </c>
      <c r="J75" s="18"/>
    </row>
    <row r="76" spans="1:12" x14ac:dyDescent="0.25">
      <c r="A76" s="19" t="s">
        <v>81</v>
      </c>
      <c r="B76" s="20"/>
      <c r="C76" s="21">
        <f t="shared" ref="C76:H76" si="23">SUM(C77:C83)</f>
        <v>10272568.950000001</v>
      </c>
      <c r="D76" s="21">
        <f t="shared" si="23"/>
        <v>0</v>
      </c>
      <c r="E76" s="21">
        <f t="shared" si="23"/>
        <v>10272568.950000001</v>
      </c>
      <c r="F76" s="21">
        <f>SUM(F77:F83)</f>
        <v>3388256.4692299999</v>
      </c>
      <c r="G76" s="21">
        <f>SUM(G77:G83)</f>
        <v>3388256.4692299999</v>
      </c>
      <c r="H76" s="21">
        <f t="shared" si="23"/>
        <v>6884312.4807700003</v>
      </c>
      <c r="J76" s="26"/>
      <c r="K76" s="26"/>
      <c r="L76" s="26"/>
    </row>
    <row r="77" spans="1:12" x14ac:dyDescent="0.25">
      <c r="A77" s="22"/>
      <c r="B77" s="23" t="s">
        <v>82</v>
      </c>
      <c r="C77" s="21">
        <v>2972817.87</v>
      </c>
      <c r="D77" s="21">
        <v>0</v>
      </c>
      <c r="E77" s="21">
        <f t="shared" ref="E77:E83" si="24">+C77+D77</f>
        <v>2972817.87</v>
      </c>
      <c r="F77" s="21">
        <v>100148.06728</v>
      </c>
      <c r="G77" s="21">
        <v>100148.06728</v>
      </c>
      <c r="H77" s="21">
        <f t="shared" ref="H77:H83" si="25">+E77-F77</f>
        <v>2872669.80272</v>
      </c>
      <c r="J77" s="25"/>
      <c r="K77" s="25"/>
      <c r="L77" s="25"/>
    </row>
    <row r="78" spans="1:12" x14ac:dyDescent="0.25">
      <c r="A78" s="22"/>
      <c r="B78" s="23" t="s">
        <v>83</v>
      </c>
      <c r="C78" s="21">
        <v>2928678.2779999999</v>
      </c>
      <c r="D78" s="21">
        <v>0</v>
      </c>
      <c r="E78" s="21">
        <f t="shared" si="24"/>
        <v>2928678.2779999999</v>
      </c>
      <c r="F78" s="21">
        <f>572086.77616-F155</f>
        <v>505355.17616000003</v>
      </c>
      <c r="G78" s="21">
        <f>572086.77616-G155</f>
        <v>505355.17616000003</v>
      </c>
      <c r="H78" s="21">
        <f t="shared" si="25"/>
        <v>2423323.1018399997</v>
      </c>
      <c r="J78" s="25"/>
      <c r="K78" s="25"/>
      <c r="L78" s="25"/>
    </row>
    <row r="79" spans="1:12" x14ac:dyDescent="0.25">
      <c r="A79" s="22"/>
      <c r="B79" s="23" t="s">
        <v>84</v>
      </c>
      <c r="C79" s="21">
        <v>201787.109</v>
      </c>
      <c r="D79" s="21">
        <v>0</v>
      </c>
      <c r="E79" s="21">
        <f t="shared" si="24"/>
        <v>201787.109</v>
      </c>
      <c r="F79" s="21">
        <v>16378.267</v>
      </c>
      <c r="G79" s="21">
        <v>16378.267</v>
      </c>
      <c r="H79" s="21">
        <f t="shared" si="25"/>
        <v>185408.842</v>
      </c>
      <c r="J79" s="25"/>
      <c r="K79" s="25"/>
      <c r="L79" s="25"/>
    </row>
    <row r="80" spans="1:12" x14ac:dyDescent="0.25">
      <c r="A80" s="22"/>
      <c r="B80" s="23" t="s">
        <v>85</v>
      </c>
      <c r="C80" s="21">
        <v>256064.85399999999</v>
      </c>
      <c r="D80" s="21">
        <v>0</v>
      </c>
      <c r="E80" s="21">
        <f t="shared" si="24"/>
        <v>256064.85399999999</v>
      </c>
      <c r="F80" s="21">
        <v>0</v>
      </c>
      <c r="G80" s="21">
        <v>0</v>
      </c>
      <c r="H80" s="21">
        <f t="shared" si="25"/>
        <v>256064.85399999999</v>
      </c>
      <c r="J80" s="25"/>
      <c r="K80" s="25"/>
      <c r="L80" s="25"/>
    </row>
    <row r="81" spans="1:13" x14ac:dyDescent="0.25">
      <c r="A81" s="22"/>
      <c r="B81" s="23" t="s">
        <v>86</v>
      </c>
      <c r="C81" s="21">
        <v>669529.82999999996</v>
      </c>
      <c r="D81" s="21">
        <v>0</v>
      </c>
      <c r="E81" s="21">
        <f t="shared" si="24"/>
        <v>669529.82999999996</v>
      </c>
      <c r="F81" s="21">
        <v>213278.88613999999</v>
      </c>
      <c r="G81" s="21">
        <v>213278.88613999999</v>
      </c>
      <c r="H81" s="21">
        <f t="shared" si="25"/>
        <v>456250.94386</v>
      </c>
      <c r="J81" s="25"/>
      <c r="K81" s="25"/>
      <c r="L81" s="25"/>
    </row>
    <row r="82" spans="1:13" x14ac:dyDescent="0.25">
      <c r="A82" s="22"/>
      <c r="B82" s="23" t="s">
        <v>87</v>
      </c>
      <c r="C82" s="21">
        <v>0</v>
      </c>
      <c r="D82" s="21">
        <v>0</v>
      </c>
      <c r="E82" s="21">
        <f t="shared" si="24"/>
        <v>0</v>
      </c>
      <c r="F82" s="21">
        <v>0</v>
      </c>
      <c r="G82" s="21">
        <v>0</v>
      </c>
      <c r="H82" s="21">
        <f t="shared" si="25"/>
        <v>0</v>
      </c>
      <c r="J82" s="25"/>
      <c r="K82" s="25"/>
      <c r="L82" s="25"/>
    </row>
    <row r="83" spans="1:13" x14ac:dyDescent="0.25">
      <c r="A83" s="22"/>
      <c r="B83" s="23" t="s">
        <v>88</v>
      </c>
      <c r="C83" s="21">
        <v>3243691.0090000001</v>
      </c>
      <c r="D83" s="21">
        <v>0</v>
      </c>
      <c r="E83" s="21">
        <f t="shared" si="24"/>
        <v>3243691.0090000001</v>
      </c>
      <c r="F83" s="21">
        <v>2553096.07265</v>
      </c>
      <c r="G83" s="21">
        <v>2553096.07265</v>
      </c>
      <c r="H83" s="21">
        <f t="shared" si="25"/>
        <v>690594.93635000009</v>
      </c>
      <c r="J83" s="25"/>
      <c r="K83" s="25"/>
      <c r="L83" s="25"/>
    </row>
    <row r="84" spans="1:13" x14ac:dyDescent="0.25">
      <c r="A84" s="27"/>
      <c r="B84" s="28"/>
      <c r="C84" s="29"/>
      <c r="D84" s="29"/>
      <c r="E84" s="29"/>
      <c r="F84" s="29"/>
      <c r="G84" s="29"/>
      <c r="H84" s="29"/>
    </row>
    <row r="85" spans="1:13" x14ac:dyDescent="0.25">
      <c r="A85" s="30"/>
      <c r="B85" s="30"/>
      <c r="C85" s="24"/>
      <c r="D85" s="24"/>
      <c r="E85" s="24"/>
      <c r="F85" s="24"/>
      <c r="G85" s="24"/>
      <c r="H85" s="24"/>
    </row>
    <row r="86" spans="1:13" x14ac:dyDescent="0.25">
      <c r="A86" s="31"/>
      <c r="B86" s="32"/>
      <c r="C86" s="33"/>
      <c r="D86" s="33"/>
      <c r="E86" s="33"/>
      <c r="F86" s="33"/>
      <c r="G86" s="33"/>
      <c r="H86" s="33"/>
    </row>
    <row r="87" spans="1:13" x14ac:dyDescent="0.25">
      <c r="A87" s="34" t="s">
        <v>89</v>
      </c>
      <c r="B87" s="35"/>
      <c r="C87" s="36">
        <f>+C88+C96+C106+C116+C126+C136+C140+C149+C153</f>
        <v>86641880</v>
      </c>
      <c r="D87" s="36">
        <f t="shared" ref="D87:H87" si="26">+D88+D96+D106+D116+D126+D136+D140+D149+D153</f>
        <v>0</v>
      </c>
      <c r="E87" s="36">
        <f t="shared" si="26"/>
        <v>86641880</v>
      </c>
      <c r="F87" s="36">
        <f t="shared" si="26"/>
        <v>21085713</v>
      </c>
      <c r="G87" s="36">
        <f>+G88+G96+G106+G116+G126+G136+G140+G149+G153</f>
        <v>21085713</v>
      </c>
      <c r="H87" s="36">
        <f t="shared" si="26"/>
        <v>65556166.999999993</v>
      </c>
      <c r="J87" s="18"/>
    </row>
    <row r="88" spans="1:13" x14ac:dyDescent="0.25">
      <c r="A88" s="19" t="s">
        <v>16</v>
      </c>
      <c r="B88" s="20"/>
      <c r="C88" s="21">
        <f>SUM(C89:C95)</f>
        <v>6346782.3999999994</v>
      </c>
      <c r="D88" s="21">
        <f t="shared" ref="D88:H88" si="27">SUM(D89:D95)</f>
        <v>0</v>
      </c>
      <c r="E88" s="21">
        <f t="shared" si="27"/>
        <v>6346782.3999999994</v>
      </c>
      <c r="F88" s="21">
        <f t="shared" si="27"/>
        <v>2796445.1</v>
      </c>
      <c r="G88" s="21">
        <f t="shared" si="27"/>
        <v>2796445.1</v>
      </c>
      <c r="H88" s="21">
        <f t="shared" si="27"/>
        <v>3550337.3</v>
      </c>
      <c r="J88" s="18"/>
    </row>
    <row r="89" spans="1:13" x14ac:dyDescent="0.25">
      <c r="A89" s="22"/>
      <c r="B89" s="23" t="s">
        <v>17</v>
      </c>
      <c r="C89" s="21">
        <v>2813739.2</v>
      </c>
      <c r="D89" s="21">
        <v>0</v>
      </c>
      <c r="E89" s="21">
        <f>+C89+D89</f>
        <v>2813739.2</v>
      </c>
      <c r="F89" s="21">
        <v>2796445.1</v>
      </c>
      <c r="G89" s="21">
        <f>+F89</f>
        <v>2796445.1</v>
      </c>
      <c r="H89" s="21">
        <f>+C89-F89</f>
        <v>17294.100000000093</v>
      </c>
      <c r="J89" s="37"/>
      <c r="K89" s="18"/>
      <c r="L89" s="25"/>
      <c r="M89" s="25"/>
    </row>
    <row r="90" spans="1:13" x14ac:dyDescent="0.25">
      <c r="A90" s="22"/>
      <c r="B90" s="23" t="s">
        <v>18</v>
      </c>
      <c r="C90" s="21">
        <v>0</v>
      </c>
      <c r="D90" s="21">
        <v>0</v>
      </c>
      <c r="E90" s="21">
        <f t="shared" ref="E90:E95" si="28">+C90+D90</f>
        <v>0</v>
      </c>
      <c r="F90" s="21">
        <v>0</v>
      </c>
      <c r="G90" s="21">
        <f>+F90</f>
        <v>0</v>
      </c>
      <c r="H90" s="21">
        <f t="shared" ref="H90:H95" si="29">+C90-F90</f>
        <v>0</v>
      </c>
      <c r="J90" s="38"/>
      <c r="L90" s="25"/>
      <c r="M90" s="25"/>
    </row>
    <row r="91" spans="1:13" x14ac:dyDescent="0.25">
      <c r="A91" s="22"/>
      <c r="B91" s="23" t="s">
        <v>19</v>
      </c>
      <c r="C91" s="21">
        <v>1761699.4</v>
      </c>
      <c r="D91" s="21">
        <v>0</v>
      </c>
      <c r="E91" s="21">
        <f t="shared" si="28"/>
        <v>1761699.4</v>
      </c>
      <c r="F91" s="21">
        <v>0</v>
      </c>
      <c r="G91" s="21">
        <f>+F91</f>
        <v>0</v>
      </c>
      <c r="H91" s="21">
        <f t="shared" si="29"/>
        <v>1761699.4</v>
      </c>
      <c r="J91" s="37"/>
      <c r="L91" s="25"/>
      <c r="M91" s="25"/>
    </row>
    <row r="92" spans="1:13" x14ac:dyDescent="0.25">
      <c r="A92" s="22"/>
      <c r="B92" s="23" t="s">
        <v>20</v>
      </c>
      <c r="C92" s="21">
        <v>562552.80000000005</v>
      </c>
      <c r="D92" s="21">
        <v>0</v>
      </c>
      <c r="E92" s="21">
        <f t="shared" si="28"/>
        <v>562552.80000000005</v>
      </c>
      <c r="F92" s="21">
        <v>0</v>
      </c>
      <c r="G92" s="21">
        <f>+F92</f>
        <v>0</v>
      </c>
      <c r="H92" s="21">
        <f t="shared" si="29"/>
        <v>562552.80000000005</v>
      </c>
      <c r="J92" s="37"/>
      <c r="L92" s="25"/>
      <c r="M92" s="25"/>
    </row>
    <row r="93" spans="1:13" x14ac:dyDescent="0.25">
      <c r="A93" s="22"/>
      <c r="B93" s="23" t="s">
        <v>21</v>
      </c>
      <c r="C93" s="21">
        <v>1208791</v>
      </c>
      <c r="D93" s="21">
        <v>0</v>
      </c>
      <c r="E93" s="21">
        <f t="shared" si="28"/>
        <v>1208791</v>
      </c>
      <c r="F93" s="21">
        <v>0</v>
      </c>
      <c r="G93" s="21">
        <f>+F93</f>
        <v>0</v>
      </c>
      <c r="H93" s="21">
        <f t="shared" si="29"/>
        <v>1208791</v>
      </c>
      <c r="J93" s="18"/>
      <c r="L93" s="25"/>
      <c r="M93" s="25"/>
    </row>
    <row r="94" spans="1:13" x14ac:dyDescent="0.25">
      <c r="A94" s="22"/>
      <c r="B94" s="23" t="s">
        <v>22</v>
      </c>
      <c r="C94" s="21">
        <v>0</v>
      </c>
      <c r="D94" s="21">
        <v>0</v>
      </c>
      <c r="E94" s="21">
        <f t="shared" si="28"/>
        <v>0</v>
      </c>
      <c r="F94" s="21">
        <v>0</v>
      </c>
      <c r="G94" s="21">
        <v>0</v>
      </c>
      <c r="H94" s="21">
        <f t="shared" si="29"/>
        <v>0</v>
      </c>
      <c r="J94" s="18"/>
      <c r="L94" s="25"/>
      <c r="M94" s="25"/>
    </row>
    <row r="95" spans="1:13" x14ac:dyDescent="0.25">
      <c r="A95" s="22"/>
      <c r="B95" s="23" t="s">
        <v>23</v>
      </c>
      <c r="C95" s="21">
        <v>0</v>
      </c>
      <c r="D95" s="21">
        <v>0</v>
      </c>
      <c r="E95" s="21">
        <f t="shared" si="28"/>
        <v>0</v>
      </c>
      <c r="F95" s="21">
        <v>0</v>
      </c>
      <c r="G95" s="21">
        <f>+F95</f>
        <v>0</v>
      </c>
      <c r="H95" s="21">
        <f t="shared" si="29"/>
        <v>0</v>
      </c>
      <c r="J95" s="18"/>
      <c r="L95" s="25"/>
      <c r="M95" s="25"/>
    </row>
    <row r="96" spans="1:13" x14ac:dyDescent="0.25">
      <c r="A96" s="19" t="s">
        <v>24</v>
      </c>
      <c r="B96" s="20"/>
      <c r="C96" s="21">
        <f>SUM(C97:C105)</f>
        <v>299.29999999999995</v>
      </c>
      <c r="D96" s="21">
        <f t="shared" ref="D96:G96" si="30">SUM(D97:D105)</f>
        <v>0</v>
      </c>
      <c r="E96" s="21">
        <f t="shared" si="30"/>
        <v>299.29999999999995</v>
      </c>
      <c r="F96" s="21">
        <f t="shared" si="30"/>
        <v>0</v>
      </c>
      <c r="G96" s="21">
        <f t="shared" si="30"/>
        <v>0</v>
      </c>
      <c r="H96" s="21">
        <f>SUM(H97:H105)</f>
        <v>299.29999999999995</v>
      </c>
      <c r="J96" s="18"/>
      <c r="L96" s="25"/>
      <c r="M96" s="25"/>
    </row>
    <row r="97" spans="1:10" x14ac:dyDescent="0.25">
      <c r="A97" s="22"/>
      <c r="B97" s="23" t="s">
        <v>25</v>
      </c>
      <c r="C97" s="21">
        <v>262.89999999999998</v>
      </c>
      <c r="D97" s="21">
        <v>0</v>
      </c>
      <c r="E97" s="21">
        <f t="shared" ref="E97:E105" si="31">+C97+D97</f>
        <v>262.89999999999998</v>
      </c>
      <c r="F97" s="21">
        <v>0</v>
      </c>
      <c r="G97" s="21">
        <v>0</v>
      </c>
      <c r="H97" s="21">
        <f t="shared" ref="H97:H105" si="32">+C97-F97</f>
        <v>262.89999999999998</v>
      </c>
      <c r="J97" s="18"/>
    </row>
    <row r="98" spans="1:10" x14ac:dyDescent="0.25">
      <c r="A98" s="22"/>
      <c r="B98" s="23" t="s">
        <v>26</v>
      </c>
      <c r="C98" s="21">
        <v>0</v>
      </c>
      <c r="D98" s="21">
        <v>0</v>
      </c>
      <c r="E98" s="21">
        <f t="shared" si="31"/>
        <v>0</v>
      </c>
      <c r="F98" s="21">
        <v>0</v>
      </c>
      <c r="G98" s="21">
        <v>0</v>
      </c>
      <c r="H98" s="21">
        <f t="shared" si="32"/>
        <v>0</v>
      </c>
      <c r="J98" s="18"/>
    </row>
    <row r="99" spans="1:10" x14ac:dyDescent="0.25">
      <c r="A99" s="22"/>
      <c r="B99" s="23" t="s">
        <v>27</v>
      </c>
      <c r="C99" s="21">
        <v>0</v>
      </c>
      <c r="D99" s="21">
        <v>0</v>
      </c>
      <c r="E99" s="21">
        <f t="shared" si="31"/>
        <v>0</v>
      </c>
      <c r="F99" s="21">
        <v>0</v>
      </c>
      <c r="G99" s="21">
        <v>0</v>
      </c>
      <c r="H99" s="21">
        <f t="shared" si="32"/>
        <v>0</v>
      </c>
      <c r="J99" s="18"/>
    </row>
    <row r="100" spans="1:10" x14ac:dyDescent="0.25">
      <c r="A100" s="22"/>
      <c r="B100" s="23" t="s">
        <v>28</v>
      </c>
      <c r="C100" s="21">
        <v>0</v>
      </c>
      <c r="D100" s="21">
        <v>0</v>
      </c>
      <c r="E100" s="21">
        <f t="shared" si="31"/>
        <v>0</v>
      </c>
      <c r="F100" s="21">
        <v>0</v>
      </c>
      <c r="G100" s="21">
        <v>0</v>
      </c>
      <c r="H100" s="21">
        <f t="shared" si="32"/>
        <v>0</v>
      </c>
      <c r="J100" s="18"/>
    </row>
    <row r="101" spans="1:10" x14ac:dyDescent="0.25">
      <c r="A101" s="22"/>
      <c r="B101" s="23" t="s">
        <v>29</v>
      </c>
      <c r="C101" s="21">
        <v>0</v>
      </c>
      <c r="D101" s="21">
        <v>0</v>
      </c>
      <c r="E101" s="21">
        <f t="shared" si="31"/>
        <v>0</v>
      </c>
      <c r="F101" s="21">
        <v>0</v>
      </c>
      <c r="G101" s="21">
        <v>0</v>
      </c>
      <c r="H101" s="21">
        <f t="shared" si="32"/>
        <v>0</v>
      </c>
      <c r="J101" s="18"/>
    </row>
    <row r="102" spans="1:10" x14ac:dyDescent="0.25">
      <c r="A102" s="22"/>
      <c r="B102" s="23" t="s">
        <v>30</v>
      </c>
      <c r="C102" s="21">
        <v>0</v>
      </c>
      <c r="D102" s="21">
        <v>0</v>
      </c>
      <c r="E102" s="21">
        <f t="shared" si="31"/>
        <v>0</v>
      </c>
      <c r="F102" s="21">
        <v>0</v>
      </c>
      <c r="G102" s="21">
        <v>0</v>
      </c>
      <c r="H102" s="21">
        <f t="shared" si="32"/>
        <v>0</v>
      </c>
      <c r="J102" s="18"/>
    </row>
    <row r="103" spans="1:10" x14ac:dyDescent="0.25">
      <c r="A103" s="22"/>
      <c r="B103" s="23" t="s">
        <v>31</v>
      </c>
      <c r="C103" s="21">
        <v>36.4</v>
      </c>
      <c r="D103" s="21">
        <v>0</v>
      </c>
      <c r="E103" s="21">
        <f t="shared" si="31"/>
        <v>36.4</v>
      </c>
      <c r="F103" s="21">
        <v>0</v>
      </c>
      <c r="G103" s="21">
        <v>0</v>
      </c>
      <c r="H103" s="21">
        <f t="shared" si="32"/>
        <v>36.4</v>
      </c>
      <c r="J103" s="18"/>
    </row>
    <row r="104" spans="1:10" x14ac:dyDescent="0.25">
      <c r="A104" s="22"/>
      <c r="B104" s="23" t="s">
        <v>32</v>
      </c>
      <c r="C104" s="21">
        <v>0</v>
      </c>
      <c r="D104" s="21">
        <v>0</v>
      </c>
      <c r="E104" s="21">
        <f t="shared" si="31"/>
        <v>0</v>
      </c>
      <c r="F104" s="21">
        <v>0</v>
      </c>
      <c r="G104" s="21">
        <v>0</v>
      </c>
      <c r="H104" s="21">
        <f t="shared" si="32"/>
        <v>0</v>
      </c>
      <c r="J104" s="18"/>
    </row>
    <row r="105" spans="1:10" x14ac:dyDescent="0.25">
      <c r="A105" s="22"/>
      <c r="B105" s="23" t="s">
        <v>33</v>
      </c>
      <c r="C105" s="21">
        <v>0</v>
      </c>
      <c r="D105" s="21">
        <v>0</v>
      </c>
      <c r="E105" s="21">
        <f t="shared" si="31"/>
        <v>0</v>
      </c>
      <c r="F105" s="21">
        <v>0</v>
      </c>
      <c r="G105" s="21">
        <v>0</v>
      </c>
      <c r="H105" s="21">
        <f t="shared" si="32"/>
        <v>0</v>
      </c>
      <c r="J105" s="18"/>
    </row>
    <row r="106" spans="1:10" x14ac:dyDescent="0.25">
      <c r="A106" s="19" t="s">
        <v>34</v>
      </c>
      <c r="B106" s="20"/>
      <c r="C106" s="21">
        <f>SUM(C107:C115)</f>
        <v>6877.7000000000007</v>
      </c>
      <c r="D106" s="21">
        <f>SUM(D107:D115)</f>
        <v>0</v>
      </c>
      <c r="E106" s="21">
        <f t="shared" ref="E106:H106" si="33">SUM(E107:E115)</f>
        <v>6877.7000000000007</v>
      </c>
      <c r="F106" s="21">
        <f t="shared" si="33"/>
        <v>0</v>
      </c>
      <c r="G106" s="21">
        <f t="shared" si="33"/>
        <v>0</v>
      </c>
      <c r="H106" s="21">
        <f t="shared" si="33"/>
        <v>6877.7000000000007</v>
      </c>
      <c r="J106" s="18"/>
    </row>
    <row r="107" spans="1:10" x14ac:dyDescent="0.25">
      <c r="A107" s="22"/>
      <c r="B107" s="23" t="s">
        <v>35</v>
      </c>
      <c r="C107" s="21">
        <v>0</v>
      </c>
      <c r="D107" s="21">
        <v>0</v>
      </c>
      <c r="E107" s="21">
        <f t="shared" ref="E107:E115" si="34">+C107+D107</f>
        <v>0</v>
      </c>
      <c r="F107" s="21">
        <v>0</v>
      </c>
      <c r="G107" s="21">
        <v>0</v>
      </c>
      <c r="H107" s="21">
        <f t="shared" ref="H107:H160" si="35">+C107-F107</f>
        <v>0</v>
      </c>
      <c r="J107" s="18"/>
    </row>
    <row r="108" spans="1:10" x14ac:dyDescent="0.25">
      <c r="A108" s="22"/>
      <c r="B108" s="23" t="s">
        <v>36</v>
      </c>
      <c r="C108" s="21">
        <v>0</v>
      </c>
      <c r="D108" s="21">
        <v>0</v>
      </c>
      <c r="E108" s="21">
        <f t="shared" si="34"/>
        <v>0</v>
      </c>
      <c r="F108" s="21">
        <v>0</v>
      </c>
      <c r="G108" s="21">
        <v>0</v>
      </c>
      <c r="H108" s="21">
        <f t="shared" si="35"/>
        <v>0</v>
      </c>
      <c r="J108" s="18"/>
    </row>
    <row r="109" spans="1:10" x14ac:dyDescent="0.25">
      <c r="A109" s="22"/>
      <c r="B109" s="23" t="s">
        <v>37</v>
      </c>
      <c r="C109" s="21">
        <v>1453.2</v>
      </c>
      <c r="D109" s="21">
        <v>0</v>
      </c>
      <c r="E109" s="21">
        <f t="shared" si="34"/>
        <v>1453.2</v>
      </c>
      <c r="F109" s="21">
        <v>0</v>
      </c>
      <c r="G109" s="21">
        <v>0</v>
      </c>
      <c r="H109" s="21">
        <f t="shared" si="35"/>
        <v>1453.2</v>
      </c>
      <c r="J109" s="18"/>
    </row>
    <row r="110" spans="1:10" x14ac:dyDescent="0.25">
      <c r="A110" s="22"/>
      <c r="B110" s="23" t="s">
        <v>38</v>
      </c>
      <c r="C110" s="21">
        <v>0</v>
      </c>
      <c r="D110" s="21">
        <v>0</v>
      </c>
      <c r="E110" s="21">
        <f t="shared" si="34"/>
        <v>0</v>
      </c>
      <c r="F110" s="21">
        <v>0</v>
      </c>
      <c r="G110" s="21">
        <v>0</v>
      </c>
      <c r="H110" s="21">
        <f t="shared" si="35"/>
        <v>0</v>
      </c>
      <c r="J110" s="18"/>
    </row>
    <row r="111" spans="1:10" x14ac:dyDescent="0.25">
      <c r="A111" s="22"/>
      <c r="B111" s="23" t="s">
        <v>39</v>
      </c>
      <c r="C111" s="21">
        <v>24.1</v>
      </c>
      <c r="D111" s="21">
        <v>0</v>
      </c>
      <c r="E111" s="21">
        <f t="shared" si="34"/>
        <v>24.1</v>
      </c>
      <c r="F111" s="21">
        <v>0</v>
      </c>
      <c r="G111" s="21">
        <v>0</v>
      </c>
      <c r="H111" s="21">
        <f t="shared" si="35"/>
        <v>24.1</v>
      </c>
      <c r="J111" s="18"/>
    </row>
    <row r="112" spans="1:10" x14ac:dyDescent="0.25">
      <c r="A112" s="22"/>
      <c r="B112" s="23" t="s">
        <v>40</v>
      </c>
      <c r="C112" s="21">
        <v>55.3</v>
      </c>
      <c r="D112" s="21">
        <v>0</v>
      </c>
      <c r="E112" s="21">
        <f t="shared" si="34"/>
        <v>55.3</v>
      </c>
      <c r="F112" s="21">
        <v>0</v>
      </c>
      <c r="G112" s="21">
        <v>0</v>
      </c>
      <c r="H112" s="21">
        <f t="shared" si="35"/>
        <v>55.3</v>
      </c>
      <c r="J112" s="18"/>
    </row>
    <row r="113" spans="1:10" x14ac:dyDescent="0.25">
      <c r="A113" s="22"/>
      <c r="B113" s="23" t="s">
        <v>41</v>
      </c>
      <c r="C113" s="21">
        <v>1302.2</v>
      </c>
      <c r="D113" s="21">
        <v>0</v>
      </c>
      <c r="E113" s="21">
        <f t="shared" si="34"/>
        <v>1302.2</v>
      </c>
      <c r="F113" s="21">
        <v>0</v>
      </c>
      <c r="G113" s="21">
        <v>0</v>
      </c>
      <c r="H113" s="21">
        <f t="shared" si="35"/>
        <v>1302.2</v>
      </c>
      <c r="J113" s="18"/>
    </row>
    <row r="114" spans="1:10" x14ac:dyDescent="0.25">
      <c r="A114" s="22"/>
      <c r="B114" s="23" t="s">
        <v>42</v>
      </c>
      <c r="C114" s="21">
        <v>4042.9</v>
      </c>
      <c r="D114" s="21">
        <v>0</v>
      </c>
      <c r="E114" s="21">
        <f t="shared" si="34"/>
        <v>4042.9</v>
      </c>
      <c r="F114" s="21">
        <v>0</v>
      </c>
      <c r="G114" s="21">
        <v>0</v>
      </c>
      <c r="H114" s="21">
        <f t="shared" si="35"/>
        <v>4042.9</v>
      </c>
      <c r="J114" s="18"/>
    </row>
    <row r="115" spans="1:10" x14ac:dyDescent="0.25">
      <c r="A115" s="22"/>
      <c r="B115" s="23" t="s">
        <v>43</v>
      </c>
      <c r="C115" s="21">
        <v>0</v>
      </c>
      <c r="D115" s="21">
        <v>0</v>
      </c>
      <c r="E115" s="21">
        <f t="shared" si="34"/>
        <v>0</v>
      </c>
      <c r="F115" s="21">
        <v>0</v>
      </c>
      <c r="G115" s="21">
        <v>0</v>
      </c>
      <c r="H115" s="21">
        <f t="shared" si="35"/>
        <v>0</v>
      </c>
      <c r="J115" s="18"/>
    </row>
    <row r="116" spans="1:10" x14ac:dyDescent="0.25">
      <c r="A116" s="19" t="s">
        <v>44</v>
      </c>
      <c r="B116" s="20"/>
      <c r="C116" s="21">
        <f>SUM(C117:C125)</f>
        <v>59373732.600000001</v>
      </c>
      <c r="D116" s="21">
        <f t="shared" ref="D116:H116" si="36">SUM(D117:D125)</f>
        <v>0</v>
      </c>
      <c r="E116" s="21">
        <f t="shared" si="36"/>
        <v>59373732.600000001</v>
      </c>
      <c r="F116" s="21">
        <f t="shared" si="36"/>
        <v>13281291</v>
      </c>
      <c r="G116" s="21">
        <f>SUM(G117:G125)</f>
        <v>13281291</v>
      </c>
      <c r="H116" s="21">
        <f t="shared" si="36"/>
        <v>46092441.600000001</v>
      </c>
      <c r="J116" s="18"/>
    </row>
    <row r="117" spans="1:10" x14ac:dyDescent="0.25">
      <c r="A117" s="22"/>
      <c r="B117" s="23" t="s">
        <v>45</v>
      </c>
      <c r="C117" s="21">
        <v>2191338</v>
      </c>
      <c r="D117" s="21">
        <v>0</v>
      </c>
      <c r="E117" s="21">
        <f t="shared" ref="E117:E125" si="37">+C117+D117</f>
        <v>2191338</v>
      </c>
      <c r="F117" s="21">
        <v>459320</v>
      </c>
      <c r="G117" s="21">
        <f>+F117</f>
        <v>459320</v>
      </c>
      <c r="H117" s="21">
        <f t="shared" si="35"/>
        <v>1732018</v>
      </c>
      <c r="J117" s="18"/>
    </row>
    <row r="118" spans="1:10" x14ac:dyDescent="0.25">
      <c r="A118" s="22"/>
      <c r="B118" s="23" t="s">
        <v>46</v>
      </c>
      <c r="C118" s="21">
        <v>0</v>
      </c>
      <c r="D118" s="21">
        <v>0</v>
      </c>
      <c r="E118" s="21">
        <f t="shared" si="37"/>
        <v>0</v>
      </c>
      <c r="F118" s="21">
        <v>0</v>
      </c>
      <c r="G118" s="21">
        <v>0</v>
      </c>
      <c r="H118" s="21">
        <f t="shared" si="35"/>
        <v>0</v>
      </c>
      <c r="J118" s="18"/>
    </row>
    <row r="119" spans="1:10" x14ac:dyDescent="0.25">
      <c r="A119" s="22"/>
      <c r="B119" s="23" t="s">
        <v>47</v>
      </c>
      <c r="C119" s="21">
        <v>1037.8</v>
      </c>
      <c r="D119" s="21">
        <v>0</v>
      </c>
      <c r="E119" s="21">
        <f t="shared" si="37"/>
        <v>1037.8</v>
      </c>
      <c r="F119" s="21">
        <v>0</v>
      </c>
      <c r="G119" s="21">
        <v>0</v>
      </c>
      <c r="H119" s="21">
        <f t="shared" si="35"/>
        <v>1037.8</v>
      </c>
      <c r="J119" s="18"/>
    </row>
    <row r="120" spans="1:10" x14ac:dyDescent="0.25">
      <c r="A120" s="22"/>
      <c r="B120" s="23" t="s">
        <v>48</v>
      </c>
      <c r="C120" s="21">
        <v>6778.1</v>
      </c>
      <c r="D120" s="21">
        <v>0</v>
      </c>
      <c r="E120" s="21">
        <f t="shared" si="37"/>
        <v>6778.1</v>
      </c>
      <c r="F120" s="21">
        <v>0</v>
      </c>
      <c r="G120" s="21">
        <v>0</v>
      </c>
      <c r="H120" s="21">
        <f t="shared" si="35"/>
        <v>6778.1</v>
      </c>
      <c r="J120" s="18"/>
    </row>
    <row r="121" spans="1:10" x14ac:dyDescent="0.25">
      <c r="A121" s="22"/>
      <c r="B121" s="23" t="s">
        <v>49</v>
      </c>
      <c r="C121" s="21">
        <v>0</v>
      </c>
      <c r="D121" s="21">
        <v>0</v>
      </c>
      <c r="E121" s="21">
        <f t="shared" si="37"/>
        <v>0</v>
      </c>
      <c r="F121" s="21">
        <v>0</v>
      </c>
      <c r="G121" s="21">
        <v>0</v>
      </c>
      <c r="H121" s="21">
        <f t="shared" si="35"/>
        <v>0</v>
      </c>
      <c r="J121" s="18"/>
    </row>
    <row r="122" spans="1:10" x14ac:dyDescent="0.25">
      <c r="A122" s="22"/>
      <c r="B122" s="23" t="s">
        <v>50</v>
      </c>
      <c r="C122" s="21">
        <v>57174578.700000003</v>
      </c>
      <c r="D122" s="21">
        <v>0</v>
      </c>
      <c r="E122" s="21">
        <f t="shared" si="37"/>
        <v>57174578.700000003</v>
      </c>
      <c r="F122" s="21">
        <v>12821971</v>
      </c>
      <c r="G122" s="21">
        <f>+F122</f>
        <v>12821971</v>
      </c>
      <c r="H122" s="21">
        <f t="shared" si="35"/>
        <v>44352607.700000003</v>
      </c>
      <c r="J122" s="18"/>
    </row>
    <row r="123" spans="1:10" x14ac:dyDescent="0.25">
      <c r="A123" s="22"/>
      <c r="B123" s="23" t="s">
        <v>51</v>
      </c>
      <c r="C123" s="21">
        <v>0</v>
      </c>
      <c r="D123" s="21">
        <v>0</v>
      </c>
      <c r="E123" s="21">
        <f t="shared" si="37"/>
        <v>0</v>
      </c>
      <c r="F123" s="21">
        <v>0</v>
      </c>
      <c r="G123" s="21">
        <v>0</v>
      </c>
      <c r="H123" s="21">
        <f t="shared" si="35"/>
        <v>0</v>
      </c>
      <c r="J123" s="18"/>
    </row>
    <row r="124" spans="1:10" x14ac:dyDescent="0.25">
      <c r="A124" s="22"/>
      <c r="B124" s="23" t="s">
        <v>52</v>
      </c>
      <c r="C124" s="21">
        <v>0</v>
      </c>
      <c r="D124" s="21">
        <v>0</v>
      </c>
      <c r="E124" s="21">
        <f t="shared" si="37"/>
        <v>0</v>
      </c>
      <c r="F124" s="21">
        <v>0</v>
      </c>
      <c r="G124" s="21">
        <v>0</v>
      </c>
      <c r="H124" s="21">
        <f t="shared" si="35"/>
        <v>0</v>
      </c>
      <c r="J124" s="18"/>
    </row>
    <row r="125" spans="1:10" x14ac:dyDescent="0.25">
      <c r="A125" s="22"/>
      <c r="B125" s="23" t="s">
        <v>53</v>
      </c>
      <c r="C125" s="21">
        <v>0</v>
      </c>
      <c r="D125" s="21">
        <v>0</v>
      </c>
      <c r="E125" s="21">
        <f t="shared" si="37"/>
        <v>0</v>
      </c>
      <c r="F125" s="21">
        <v>0</v>
      </c>
      <c r="G125" s="21">
        <v>0</v>
      </c>
      <c r="H125" s="21">
        <f t="shared" si="35"/>
        <v>0</v>
      </c>
      <c r="J125" s="18"/>
    </row>
    <row r="126" spans="1:10" x14ac:dyDescent="0.25">
      <c r="A126" s="19" t="s">
        <v>54</v>
      </c>
      <c r="B126" s="20"/>
      <c r="C126" s="21">
        <f t="shared" ref="C126:G126" si="38">SUM(C127:C135)</f>
        <v>90.5</v>
      </c>
      <c r="D126" s="21">
        <f t="shared" si="38"/>
        <v>0</v>
      </c>
      <c r="E126" s="21">
        <f>+C126+D126</f>
        <v>90.5</v>
      </c>
      <c r="F126" s="21">
        <f t="shared" si="38"/>
        <v>0</v>
      </c>
      <c r="G126" s="21">
        <f t="shared" si="38"/>
        <v>0</v>
      </c>
      <c r="H126" s="21">
        <f t="shared" ref="H126:H149" si="39">+E126-F126</f>
        <v>90.5</v>
      </c>
      <c r="J126" s="18"/>
    </row>
    <row r="127" spans="1:10" x14ac:dyDescent="0.25">
      <c r="A127" s="22"/>
      <c r="B127" s="23" t="s">
        <v>55</v>
      </c>
      <c r="C127" s="21">
        <v>90.5</v>
      </c>
      <c r="D127" s="21">
        <v>0</v>
      </c>
      <c r="E127" s="21">
        <f t="shared" ref="E127:E135" si="40">+C127+D127</f>
        <v>90.5</v>
      </c>
      <c r="F127" s="21">
        <v>0</v>
      </c>
      <c r="G127" s="21">
        <v>0</v>
      </c>
      <c r="H127" s="21">
        <f t="shared" si="35"/>
        <v>90.5</v>
      </c>
      <c r="J127" s="18"/>
    </row>
    <row r="128" spans="1:10" x14ac:dyDescent="0.25">
      <c r="A128" s="22"/>
      <c r="B128" s="23" t="s">
        <v>56</v>
      </c>
      <c r="C128" s="21">
        <v>0</v>
      </c>
      <c r="D128" s="21">
        <v>0</v>
      </c>
      <c r="E128" s="21">
        <f t="shared" si="40"/>
        <v>0</v>
      </c>
      <c r="F128" s="21">
        <v>0</v>
      </c>
      <c r="G128" s="21">
        <v>0</v>
      </c>
      <c r="H128" s="21">
        <f t="shared" si="35"/>
        <v>0</v>
      </c>
      <c r="J128" s="18"/>
    </row>
    <row r="129" spans="1:11" x14ac:dyDescent="0.25">
      <c r="A129" s="22"/>
      <c r="B129" s="23" t="s">
        <v>57</v>
      </c>
      <c r="C129" s="21">
        <v>0</v>
      </c>
      <c r="D129" s="21">
        <v>0</v>
      </c>
      <c r="E129" s="21">
        <f t="shared" si="40"/>
        <v>0</v>
      </c>
      <c r="F129" s="21">
        <v>0</v>
      </c>
      <c r="G129" s="21">
        <v>0</v>
      </c>
      <c r="H129" s="21">
        <f t="shared" si="35"/>
        <v>0</v>
      </c>
      <c r="J129" s="18"/>
    </row>
    <row r="130" spans="1:11" x14ac:dyDescent="0.25">
      <c r="A130" s="22"/>
      <c r="B130" s="23" t="s">
        <v>58</v>
      </c>
      <c r="C130" s="21">
        <v>0</v>
      </c>
      <c r="D130" s="21">
        <v>0</v>
      </c>
      <c r="E130" s="21">
        <f t="shared" si="40"/>
        <v>0</v>
      </c>
      <c r="F130" s="21">
        <v>0</v>
      </c>
      <c r="G130" s="21">
        <v>0</v>
      </c>
      <c r="H130" s="21">
        <f t="shared" si="35"/>
        <v>0</v>
      </c>
      <c r="J130" s="18"/>
    </row>
    <row r="131" spans="1:11" x14ac:dyDescent="0.25">
      <c r="A131" s="22"/>
      <c r="B131" s="23" t="s">
        <v>59</v>
      </c>
      <c r="C131" s="21">
        <v>0</v>
      </c>
      <c r="D131" s="21">
        <v>0</v>
      </c>
      <c r="E131" s="21">
        <f t="shared" si="40"/>
        <v>0</v>
      </c>
      <c r="F131" s="21">
        <v>0</v>
      </c>
      <c r="G131" s="21">
        <v>0</v>
      </c>
      <c r="H131" s="21">
        <f t="shared" si="35"/>
        <v>0</v>
      </c>
      <c r="J131" s="18"/>
    </row>
    <row r="132" spans="1:11" x14ac:dyDescent="0.25">
      <c r="A132" s="22"/>
      <c r="B132" s="23" t="s">
        <v>60</v>
      </c>
      <c r="C132" s="21">
        <v>0</v>
      </c>
      <c r="D132" s="21">
        <v>0</v>
      </c>
      <c r="E132" s="21">
        <f t="shared" si="40"/>
        <v>0</v>
      </c>
      <c r="F132" s="21">
        <v>0</v>
      </c>
      <c r="G132" s="21">
        <v>0</v>
      </c>
      <c r="H132" s="21">
        <f t="shared" si="35"/>
        <v>0</v>
      </c>
      <c r="J132" s="18"/>
    </row>
    <row r="133" spans="1:11" x14ac:dyDescent="0.25">
      <c r="A133" s="22"/>
      <c r="B133" s="23" t="s">
        <v>61</v>
      </c>
      <c r="C133" s="21">
        <v>0</v>
      </c>
      <c r="D133" s="21">
        <v>0</v>
      </c>
      <c r="E133" s="21">
        <f t="shared" si="40"/>
        <v>0</v>
      </c>
      <c r="F133" s="21">
        <v>0</v>
      </c>
      <c r="G133" s="21">
        <v>0</v>
      </c>
      <c r="H133" s="21">
        <f t="shared" si="35"/>
        <v>0</v>
      </c>
      <c r="J133" s="18"/>
      <c r="K133" s="25"/>
    </row>
    <row r="134" spans="1:11" x14ac:dyDescent="0.25">
      <c r="A134" s="22"/>
      <c r="B134" s="23" t="s">
        <v>62</v>
      </c>
      <c r="C134" s="21">
        <v>0</v>
      </c>
      <c r="D134" s="21">
        <v>0</v>
      </c>
      <c r="E134" s="21">
        <f t="shared" si="40"/>
        <v>0</v>
      </c>
      <c r="F134" s="21">
        <v>0</v>
      </c>
      <c r="G134" s="21">
        <v>0</v>
      </c>
      <c r="H134" s="21">
        <f t="shared" si="35"/>
        <v>0</v>
      </c>
      <c r="J134" s="18"/>
      <c r="K134" s="25"/>
    </row>
    <row r="135" spans="1:11" x14ac:dyDescent="0.25">
      <c r="A135" s="22"/>
      <c r="B135" s="23" t="s">
        <v>63</v>
      </c>
      <c r="C135" s="21">
        <v>0</v>
      </c>
      <c r="D135" s="21">
        <v>0</v>
      </c>
      <c r="E135" s="21">
        <f t="shared" si="40"/>
        <v>0</v>
      </c>
      <c r="F135" s="21">
        <v>0</v>
      </c>
      <c r="G135" s="21">
        <v>0</v>
      </c>
      <c r="H135" s="21">
        <f t="shared" si="35"/>
        <v>0</v>
      </c>
      <c r="J135" s="18"/>
      <c r="K135" s="25"/>
    </row>
    <row r="136" spans="1:11" x14ac:dyDescent="0.25">
      <c r="A136" s="19" t="s">
        <v>64</v>
      </c>
      <c r="B136" s="20"/>
      <c r="C136" s="21">
        <f>SUM(C137:C139)</f>
        <v>3775239.1</v>
      </c>
      <c r="D136" s="21">
        <f t="shared" ref="D136:G136" si="41">SUM(D137:D139)</f>
        <v>0</v>
      </c>
      <c r="E136" s="21">
        <f t="shared" si="41"/>
        <v>3775239.1</v>
      </c>
      <c r="F136" s="21">
        <f t="shared" si="41"/>
        <v>395244</v>
      </c>
      <c r="G136" s="21">
        <f t="shared" si="41"/>
        <v>395244</v>
      </c>
      <c r="H136" s="21">
        <f t="shared" si="39"/>
        <v>3379995.1</v>
      </c>
      <c r="J136" s="18"/>
      <c r="K136" s="25"/>
    </row>
    <row r="137" spans="1:11" x14ac:dyDescent="0.25">
      <c r="A137" s="22"/>
      <c r="B137" s="23" t="s">
        <v>65</v>
      </c>
      <c r="C137" s="21">
        <v>3775239.1</v>
      </c>
      <c r="D137" s="21">
        <v>0</v>
      </c>
      <c r="E137" s="21">
        <f t="shared" ref="E137:E139" si="42">+C137+D137</f>
        <v>3775239.1</v>
      </c>
      <c r="F137" s="21">
        <v>395244</v>
      </c>
      <c r="G137" s="21">
        <f>+F137</f>
        <v>395244</v>
      </c>
      <c r="H137" s="21">
        <f t="shared" si="35"/>
        <v>3379995.1</v>
      </c>
      <c r="J137" s="18"/>
      <c r="K137" s="25"/>
    </row>
    <row r="138" spans="1:11" x14ac:dyDescent="0.25">
      <c r="A138" s="22"/>
      <c r="B138" s="23" t="s">
        <v>66</v>
      </c>
      <c r="C138" s="21">
        <v>0</v>
      </c>
      <c r="D138" s="21">
        <v>0</v>
      </c>
      <c r="E138" s="21">
        <f t="shared" si="42"/>
        <v>0</v>
      </c>
      <c r="F138" s="21">
        <v>0</v>
      </c>
      <c r="G138" s="21">
        <v>0</v>
      </c>
      <c r="H138" s="21">
        <f t="shared" si="35"/>
        <v>0</v>
      </c>
      <c r="J138" s="18"/>
    </row>
    <row r="139" spans="1:11" x14ac:dyDescent="0.25">
      <c r="A139" s="22"/>
      <c r="B139" s="23" t="s">
        <v>67</v>
      </c>
      <c r="C139" s="21">
        <v>0</v>
      </c>
      <c r="D139" s="21">
        <v>0</v>
      </c>
      <c r="E139" s="21">
        <f t="shared" si="42"/>
        <v>0</v>
      </c>
      <c r="F139" s="21">
        <v>0</v>
      </c>
      <c r="G139" s="21">
        <v>0</v>
      </c>
      <c r="H139" s="21">
        <f t="shared" si="35"/>
        <v>0</v>
      </c>
      <c r="J139" s="18"/>
    </row>
    <row r="140" spans="1:11" x14ac:dyDescent="0.25">
      <c r="A140" s="19" t="s">
        <v>68</v>
      </c>
      <c r="B140" s="20"/>
      <c r="C140" s="21">
        <f>SUM(C141:C148)</f>
        <v>0</v>
      </c>
      <c r="D140" s="21">
        <f t="shared" ref="D140:G140" si="43">SUM(D141:D148)</f>
        <v>0</v>
      </c>
      <c r="E140" s="21">
        <f t="shared" si="43"/>
        <v>0</v>
      </c>
      <c r="F140" s="21">
        <f t="shared" si="43"/>
        <v>0</v>
      </c>
      <c r="G140" s="21">
        <f t="shared" si="43"/>
        <v>0</v>
      </c>
      <c r="H140" s="21">
        <f t="shared" si="39"/>
        <v>0</v>
      </c>
      <c r="J140" s="18"/>
    </row>
    <row r="141" spans="1:11" x14ac:dyDescent="0.25">
      <c r="A141" s="22"/>
      <c r="B141" s="23" t="s">
        <v>69</v>
      </c>
      <c r="C141" s="21">
        <v>0</v>
      </c>
      <c r="D141" s="21">
        <v>0</v>
      </c>
      <c r="E141" s="21">
        <f t="shared" ref="E141:E148" si="44">+C141+D141</f>
        <v>0</v>
      </c>
      <c r="F141" s="21">
        <v>0</v>
      </c>
      <c r="G141" s="21">
        <v>0</v>
      </c>
      <c r="H141" s="21">
        <f t="shared" si="35"/>
        <v>0</v>
      </c>
      <c r="J141" s="18"/>
    </row>
    <row r="142" spans="1:11" x14ac:dyDescent="0.25">
      <c r="A142" s="22"/>
      <c r="B142" s="23" t="s">
        <v>70</v>
      </c>
      <c r="C142" s="21">
        <v>0</v>
      </c>
      <c r="D142" s="21">
        <v>0</v>
      </c>
      <c r="E142" s="21">
        <f t="shared" si="44"/>
        <v>0</v>
      </c>
      <c r="F142" s="21">
        <v>0</v>
      </c>
      <c r="G142" s="21">
        <v>0</v>
      </c>
      <c r="H142" s="21">
        <f t="shared" si="35"/>
        <v>0</v>
      </c>
      <c r="J142" s="18"/>
    </row>
    <row r="143" spans="1:11" x14ac:dyDescent="0.25">
      <c r="A143" s="22"/>
      <c r="B143" s="23" t="s">
        <v>71</v>
      </c>
      <c r="C143" s="21">
        <v>0</v>
      </c>
      <c r="D143" s="21">
        <v>0</v>
      </c>
      <c r="E143" s="21">
        <f t="shared" si="44"/>
        <v>0</v>
      </c>
      <c r="F143" s="21">
        <v>0</v>
      </c>
      <c r="G143" s="21">
        <v>0</v>
      </c>
      <c r="H143" s="21">
        <f t="shared" si="35"/>
        <v>0</v>
      </c>
      <c r="J143" s="18"/>
    </row>
    <row r="144" spans="1:11" x14ac:dyDescent="0.25">
      <c r="A144" s="22"/>
      <c r="B144" s="23" t="s">
        <v>72</v>
      </c>
      <c r="C144" s="21">
        <v>0</v>
      </c>
      <c r="D144" s="21">
        <v>0</v>
      </c>
      <c r="E144" s="21">
        <f t="shared" si="44"/>
        <v>0</v>
      </c>
      <c r="F144" s="21">
        <v>0</v>
      </c>
      <c r="G144" s="21">
        <v>0</v>
      </c>
      <c r="H144" s="21">
        <f t="shared" si="35"/>
        <v>0</v>
      </c>
      <c r="J144" s="18"/>
    </row>
    <row r="145" spans="1:10" x14ac:dyDescent="0.25">
      <c r="A145" s="22"/>
      <c r="B145" s="23" t="s">
        <v>73</v>
      </c>
      <c r="C145" s="21">
        <v>0</v>
      </c>
      <c r="D145" s="21">
        <v>0</v>
      </c>
      <c r="E145" s="21">
        <f t="shared" si="44"/>
        <v>0</v>
      </c>
      <c r="F145" s="21">
        <v>0</v>
      </c>
      <c r="G145" s="21">
        <v>0</v>
      </c>
      <c r="H145" s="21">
        <f t="shared" si="35"/>
        <v>0</v>
      </c>
      <c r="J145" s="18"/>
    </row>
    <row r="146" spans="1:10" x14ac:dyDescent="0.25">
      <c r="A146" s="22"/>
      <c r="B146" s="23" t="s">
        <v>74</v>
      </c>
      <c r="C146" s="21">
        <v>0</v>
      </c>
      <c r="D146" s="21">
        <v>0</v>
      </c>
      <c r="E146" s="21">
        <f t="shared" si="44"/>
        <v>0</v>
      </c>
      <c r="F146" s="21">
        <v>0</v>
      </c>
      <c r="G146" s="21">
        <v>0</v>
      </c>
      <c r="H146" s="21">
        <f t="shared" si="35"/>
        <v>0</v>
      </c>
      <c r="J146" s="18"/>
    </row>
    <row r="147" spans="1:10" x14ac:dyDescent="0.25">
      <c r="A147" s="22"/>
      <c r="B147" s="23" t="s">
        <v>75</v>
      </c>
      <c r="C147" s="21">
        <v>0</v>
      </c>
      <c r="D147" s="21">
        <v>0</v>
      </c>
      <c r="E147" s="21">
        <f t="shared" si="44"/>
        <v>0</v>
      </c>
      <c r="F147" s="21">
        <v>0</v>
      </c>
      <c r="G147" s="21">
        <v>0</v>
      </c>
      <c r="H147" s="21">
        <f t="shared" si="35"/>
        <v>0</v>
      </c>
      <c r="J147" s="18"/>
    </row>
    <row r="148" spans="1:10" x14ac:dyDescent="0.25">
      <c r="A148" s="22"/>
      <c r="B148" s="23" t="s">
        <v>76</v>
      </c>
      <c r="C148" s="21">
        <v>0</v>
      </c>
      <c r="D148" s="21">
        <v>0</v>
      </c>
      <c r="E148" s="21">
        <f t="shared" si="44"/>
        <v>0</v>
      </c>
      <c r="F148" s="21">
        <v>0</v>
      </c>
      <c r="G148" s="21">
        <v>0</v>
      </c>
      <c r="H148" s="21">
        <f t="shared" si="35"/>
        <v>0</v>
      </c>
      <c r="J148" s="18"/>
    </row>
    <row r="149" spans="1:10" x14ac:dyDescent="0.25">
      <c r="A149" s="19" t="s">
        <v>77</v>
      </c>
      <c r="B149" s="20"/>
      <c r="C149" s="21">
        <f>SUM(C150:C152)</f>
        <v>17138858.399999999</v>
      </c>
      <c r="D149" s="21">
        <f>SUM(D150:D152)</f>
        <v>0</v>
      </c>
      <c r="E149" s="21">
        <f t="shared" ref="E149:F149" si="45">SUM(E150:E152)</f>
        <v>17138858.399999999</v>
      </c>
      <c r="F149" s="21">
        <f t="shared" si="45"/>
        <v>4546001.3000000007</v>
      </c>
      <c r="G149" s="21">
        <f>SUM(G150:G152)</f>
        <v>4546001.3000000007</v>
      </c>
      <c r="H149" s="21">
        <f t="shared" si="39"/>
        <v>12592857.099999998</v>
      </c>
      <c r="J149" s="18"/>
    </row>
    <row r="150" spans="1:10" x14ac:dyDescent="0.25">
      <c r="A150" s="22"/>
      <c r="B150" s="23" t="s">
        <v>78</v>
      </c>
      <c r="C150" s="21">
        <v>0</v>
      </c>
      <c r="D150" s="21">
        <v>0</v>
      </c>
      <c r="E150" s="21">
        <f t="shared" ref="E150:E152" si="46">+C150+D150</f>
        <v>0</v>
      </c>
      <c r="F150" s="21">
        <v>0</v>
      </c>
      <c r="G150" s="21">
        <v>0</v>
      </c>
      <c r="H150" s="21">
        <f t="shared" si="35"/>
        <v>0</v>
      </c>
      <c r="J150" s="18"/>
    </row>
    <row r="151" spans="1:10" x14ac:dyDescent="0.25">
      <c r="A151" s="22"/>
      <c r="B151" s="23" t="s">
        <v>79</v>
      </c>
      <c r="C151" s="21">
        <f>5134474.3+12004384.1</f>
        <v>17138858.399999999</v>
      </c>
      <c r="D151" s="21">
        <v>0</v>
      </c>
      <c r="E151" s="21">
        <f t="shared" si="46"/>
        <v>17138858.399999999</v>
      </c>
      <c r="F151" s="21">
        <v>4545762.4000000004</v>
      </c>
      <c r="G151" s="21">
        <f>+F151</f>
        <v>4545762.4000000004</v>
      </c>
      <c r="H151" s="21">
        <f t="shared" si="35"/>
        <v>12593095.999999998</v>
      </c>
      <c r="J151" s="18"/>
    </row>
    <row r="152" spans="1:10" x14ac:dyDescent="0.25">
      <c r="A152" s="22"/>
      <c r="B152" s="23" t="s">
        <v>80</v>
      </c>
      <c r="C152" s="21"/>
      <c r="D152" s="21">
        <v>0</v>
      </c>
      <c r="E152" s="21">
        <f t="shared" si="46"/>
        <v>0</v>
      </c>
      <c r="F152" s="21">
        <v>238.9</v>
      </c>
      <c r="G152" s="21">
        <f>+F152</f>
        <v>238.9</v>
      </c>
      <c r="H152" s="21">
        <f t="shared" si="35"/>
        <v>-238.9</v>
      </c>
      <c r="J152" s="18"/>
    </row>
    <row r="153" spans="1:10" x14ac:dyDescent="0.25">
      <c r="A153" s="19" t="s">
        <v>81</v>
      </c>
      <c r="B153" s="20"/>
      <c r="C153" s="21">
        <f>SUM(C154:C160)</f>
        <v>0</v>
      </c>
      <c r="D153" s="21">
        <f t="shared" ref="D153:F153" si="47">SUM(D154:D160)</f>
        <v>0</v>
      </c>
      <c r="E153" s="21">
        <f t="shared" si="47"/>
        <v>0</v>
      </c>
      <c r="F153" s="21">
        <f t="shared" si="47"/>
        <v>66731.600000000006</v>
      </c>
      <c r="G153" s="21">
        <f>SUM(G154:G160)</f>
        <v>66731.600000000006</v>
      </c>
      <c r="H153" s="21">
        <f>+E153-F153</f>
        <v>-66731.600000000006</v>
      </c>
      <c r="J153" s="18"/>
    </row>
    <row r="154" spans="1:10" x14ac:dyDescent="0.25">
      <c r="A154" s="22"/>
      <c r="B154" s="23" t="s">
        <v>82</v>
      </c>
      <c r="C154" s="21">
        <v>0</v>
      </c>
      <c r="D154" s="21">
        <v>0</v>
      </c>
      <c r="E154" s="21">
        <f t="shared" ref="E154:E160" si="48">+C154+D154</f>
        <v>0</v>
      </c>
      <c r="F154" s="21">
        <v>0</v>
      </c>
      <c r="G154" s="21">
        <v>0</v>
      </c>
      <c r="H154" s="21">
        <f t="shared" si="35"/>
        <v>0</v>
      </c>
      <c r="J154" s="18"/>
    </row>
    <row r="155" spans="1:10" x14ac:dyDescent="0.25">
      <c r="A155" s="22"/>
      <c r="B155" s="23" t="s">
        <v>83</v>
      </c>
      <c r="C155" s="21">
        <v>0</v>
      </c>
      <c r="D155" s="21">
        <v>0</v>
      </c>
      <c r="E155" s="21">
        <f t="shared" si="48"/>
        <v>0</v>
      </c>
      <c r="F155" s="21">
        <v>66731.600000000006</v>
      </c>
      <c r="G155" s="21">
        <f>+F155</f>
        <v>66731.600000000006</v>
      </c>
      <c r="H155" s="21">
        <f t="shared" si="35"/>
        <v>-66731.600000000006</v>
      </c>
      <c r="J155" s="18"/>
    </row>
    <row r="156" spans="1:10" x14ac:dyDescent="0.25">
      <c r="A156" s="22"/>
      <c r="B156" s="23" t="s">
        <v>84</v>
      </c>
      <c r="C156" s="21">
        <v>0</v>
      </c>
      <c r="D156" s="21">
        <v>0</v>
      </c>
      <c r="E156" s="21">
        <f t="shared" si="48"/>
        <v>0</v>
      </c>
      <c r="F156" s="21">
        <v>0</v>
      </c>
      <c r="G156" s="21">
        <v>0</v>
      </c>
      <c r="H156" s="21">
        <f t="shared" si="35"/>
        <v>0</v>
      </c>
      <c r="J156" s="18"/>
    </row>
    <row r="157" spans="1:10" x14ac:dyDescent="0.25">
      <c r="A157" s="22"/>
      <c r="B157" s="23" t="s">
        <v>85</v>
      </c>
      <c r="C157" s="21">
        <v>0</v>
      </c>
      <c r="D157" s="21">
        <v>0</v>
      </c>
      <c r="E157" s="21">
        <f t="shared" si="48"/>
        <v>0</v>
      </c>
      <c r="F157" s="21">
        <v>0</v>
      </c>
      <c r="G157" s="21">
        <v>0</v>
      </c>
      <c r="H157" s="21">
        <f t="shared" si="35"/>
        <v>0</v>
      </c>
      <c r="J157" s="18"/>
    </row>
    <row r="158" spans="1:10" x14ac:dyDescent="0.25">
      <c r="A158" s="22"/>
      <c r="B158" s="23" t="s">
        <v>86</v>
      </c>
      <c r="C158" s="21">
        <v>0</v>
      </c>
      <c r="D158" s="21">
        <v>0</v>
      </c>
      <c r="E158" s="21">
        <f t="shared" si="48"/>
        <v>0</v>
      </c>
      <c r="F158" s="21">
        <v>0</v>
      </c>
      <c r="G158" s="21">
        <v>0</v>
      </c>
      <c r="H158" s="21">
        <f t="shared" si="35"/>
        <v>0</v>
      </c>
      <c r="J158" s="18"/>
    </row>
    <row r="159" spans="1:10" x14ac:dyDescent="0.25">
      <c r="A159" s="22"/>
      <c r="B159" s="23" t="s">
        <v>87</v>
      </c>
      <c r="C159" s="21">
        <v>0</v>
      </c>
      <c r="D159" s="21">
        <v>0</v>
      </c>
      <c r="E159" s="21">
        <f t="shared" si="48"/>
        <v>0</v>
      </c>
      <c r="F159" s="21">
        <v>0</v>
      </c>
      <c r="G159" s="21">
        <v>0</v>
      </c>
      <c r="H159" s="21">
        <f t="shared" si="35"/>
        <v>0</v>
      </c>
      <c r="J159" s="18"/>
    </row>
    <row r="160" spans="1:10" x14ac:dyDescent="0.25">
      <c r="A160" s="22"/>
      <c r="B160" s="23" t="s">
        <v>88</v>
      </c>
      <c r="C160" s="21">
        <v>0</v>
      </c>
      <c r="D160" s="21">
        <v>0</v>
      </c>
      <c r="E160" s="21">
        <f t="shared" si="48"/>
        <v>0</v>
      </c>
      <c r="F160" s="21">
        <v>0</v>
      </c>
      <c r="G160" s="21">
        <v>0</v>
      </c>
      <c r="H160" s="21">
        <f t="shared" si="35"/>
        <v>0</v>
      </c>
      <c r="J160" s="18"/>
    </row>
    <row r="161" spans="1:12" x14ac:dyDescent="0.25">
      <c r="A161" s="22"/>
      <c r="B161" s="23"/>
      <c r="C161" s="21"/>
      <c r="D161" s="21"/>
      <c r="E161" s="21"/>
      <c r="F161" s="21"/>
      <c r="G161" s="21"/>
      <c r="H161" s="21"/>
      <c r="J161" s="18"/>
    </row>
    <row r="162" spans="1:12" x14ac:dyDescent="0.25">
      <c r="A162" s="34" t="s">
        <v>90</v>
      </c>
      <c r="B162" s="35"/>
      <c r="C162" s="36">
        <f t="shared" ref="C162:H162" si="49">+C10+C87</f>
        <v>265898591.641</v>
      </c>
      <c r="D162" s="36">
        <f t="shared" si="49"/>
        <v>0</v>
      </c>
      <c r="E162" s="36">
        <f t="shared" si="49"/>
        <v>265898591.641</v>
      </c>
      <c r="F162" s="36">
        <f>+F10+F87</f>
        <v>72145764.39508</v>
      </c>
      <c r="G162" s="36">
        <f>+G10+G87</f>
        <v>66527637.497620001</v>
      </c>
      <c r="H162" s="36">
        <f t="shared" si="49"/>
        <v>193752827.24592</v>
      </c>
      <c r="L162" s="18"/>
    </row>
    <row r="163" spans="1:12" x14ac:dyDescent="0.25">
      <c r="A163" s="27"/>
      <c r="B163" s="28"/>
      <c r="C163" s="39"/>
      <c r="D163" s="39"/>
      <c r="E163" s="39"/>
      <c r="F163" s="39"/>
      <c r="G163" s="39"/>
      <c r="H163" s="39"/>
    </row>
    <row r="164" spans="1:12" x14ac:dyDescent="0.25"/>
    <row r="165" spans="1:12" x14ac:dyDescent="0.25">
      <c r="C165" s="18"/>
      <c r="D165" s="18"/>
      <c r="E165" s="18"/>
      <c r="F165" s="18"/>
      <c r="G165" s="18"/>
      <c r="H165" s="18"/>
    </row>
    <row r="166" spans="1:12" x14ac:dyDescent="0.25">
      <c r="C166" s="18"/>
      <c r="D166" s="18"/>
      <c r="E166" s="18"/>
      <c r="F166" s="18"/>
      <c r="G166" s="18"/>
      <c r="H166" s="18"/>
    </row>
    <row r="167" spans="1:12" x14ac:dyDescent="0.25"/>
  </sheetData>
  <mergeCells count="31">
    <mergeCell ref="A162:B162"/>
    <mergeCell ref="A116:B116"/>
    <mergeCell ref="A126:B126"/>
    <mergeCell ref="A136:B136"/>
    <mergeCell ref="A140:B140"/>
    <mergeCell ref="A149:B149"/>
    <mergeCell ref="A153:B153"/>
    <mergeCell ref="A72:B72"/>
    <mergeCell ref="A76:B76"/>
    <mergeCell ref="A87:B87"/>
    <mergeCell ref="A88:B88"/>
    <mergeCell ref="A96:B96"/>
    <mergeCell ref="A106:B106"/>
    <mergeCell ref="A19:B19"/>
    <mergeCell ref="A29:B29"/>
    <mergeCell ref="A39:B39"/>
    <mergeCell ref="A49:B49"/>
    <mergeCell ref="A59:B59"/>
    <mergeCell ref="A63:B63"/>
    <mergeCell ref="A7:H7"/>
    <mergeCell ref="A8:B9"/>
    <mergeCell ref="C8:G8"/>
    <mergeCell ref="H8:H9"/>
    <mergeCell ref="A10:B10"/>
    <mergeCell ref="A11:B11"/>
    <mergeCell ref="A1:H1"/>
    <mergeCell ref="A2:H2"/>
    <mergeCell ref="A3:H3"/>
    <mergeCell ref="A4:H4"/>
    <mergeCell ref="A5:H5"/>
    <mergeCell ref="A6:H6"/>
  </mergeCells>
  <printOptions horizontalCentered="1"/>
  <pageMargins left="0.39370078740157483" right="0.39370078740157483" top="0.78740157480314965" bottom="0.39370078740157483" header="0.31496062992125984" footer="0.31496062992125984"/>
  <pageSetup scale="53" fitToHeight="2" orientation="portrait" r:id="rId1"/>
  <rowBreaks count="1" manualBreakCount="1">
    <brk id="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6a</vt:lpstr>
      <vt:lpstr>'Formato 6a'!Títulos_a_imprimir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UIPPE</dc:creator>
  <cp:lastModifiedBy>UIPPE</cp:lastModifiedBy>
  <cp:lastPrinted>2021-04-30T14:56:32Z</cp:lastPrinted>
  <dcterms:created xsi:type="dcterms:W3CDTF">2021-04-30T14:52:32Z</dcterms:created>
  <dcterms:modified xsi:type="dcterms:W3CDTF">2021-04-30T14:57:08Z</dcterms:modified>
</cp:coreProperties>
</file>