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3FCCEFF4-665E-4A65-BC19-DEC7E54C2434}" xr6:coauthVersionLast="46" xr6:coauthVersionMax="46" xr10:uidLastSave="{00000000-0000-0000-0000-000000000000}"/>
  <bookViews>
    <workbookView xWindow="-120" yWindow="-120" windowWidth="20730" windowHeight="11160" xr2:uid="{1A0E3763-BBB2-4189-A9F4-9184CCE875E1}"/>
  </bookViews>
  <sheets>
    <sheet name="Formato 6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F83" i="1"/>
  <c r="I82" i="1"/>
  <c r="F82" i="1"/>
  <c r="I81" i="1"/>
  <c r="H81" i="1"/>
  <c r="F81" i="1"/>
  <c r="H80" i="1"/>
  <c r="H79" i="1" s="1"/>
  <c r="F80" i="1"/>
  <c r="F79" i="1" s="1"/>
  <c r="G79" i="1"/>
  <c r="E79" i="1"/>
  <c r="D79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I68" i="1" s="1"/>
  <c r="F69" i="1"/>
  <c r="F68" i="1" s="1"/>
  <c r="H68" i="1"/>
  <c r="G68" i="1"/>
  <c r="E68" i="1"/>
  <c r="D68" i="1"/>
  <c r="I66" i="1"/>
  <c r="F66" i="1"/>
  <c r="H65" i="1"/>
  <c r="F65" i="1"/>
  <c r="I65" i="1" s="1"/>
  <c r="H64" i="1"/>
  <c r="H27" i="1" s="1"/>
  <c r="F64" i="1"/>
  <c r="I64" i="1" s="1"/>
  <c r="I63" i="1"/>
  <c r="F63" i="1"/>
  <c r="H62" i="1"/>
  <c r="F62" i="1"/>
  <c r="I62" i="1" s="1"/>
  <c r="F61" i="1"/>
  <c r="I61" i="1" s="1"/>
  <c r="H60" i="1"/>
  <c r="H59" i="1" s="1"/>
  <c r="H48" i="1" s="1"/>
  <c r="F60" i="1"/>
  <c r="F59" i="1" s="1"/>
  <c r="G59" i="1"/>
  <c r="G48" i="1" s="1"/>
  <c r="E59" i="1"/>
  <c r="E48" i="1" s="1"/>
  <c r="D59" i="1"/>
  <c r="I57" i="1"/>
  <c r="F57" i="1"/>
  <c r="H56" i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F49" i="1"/>
  <c r="E49" i="1"/>
  <c r="D49" i="1"/>
  <c r="D48" i="1"/>
  <c r="F46" i="1"/>
  <c r="I46" i="1" s="1"/>
  <c r="F45" i="1"/>
  <c r="I45" i="1" s="1"/>
  <c r="H44" i="1"/>
  <c r="G44" i="1"/>
  <c r="F44" i="1"/>
  <c r="I44" i="1" s="1"/>
  <c r="D44" i="1"/>
  <c r="G43" i="1"/>
  <c r="I43" i="1" s="1"/>
  <c r="I42" i="1" s="1"/>
  <c r="F43" i="1"/>
  <c r="F42" i="1" s="1"/>
  <c r="G42" i="1"/>
  <c r="E42" i="1"/>
  <c r="D42" i="1"/>
  <c r="I40" i="1"/>
  <c r="F40" i="1"/>
  <c r="D39" i="1"/>
  <c r="F39" i="1" s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D33" i="1"/>
  <c r="D32" i="1"/>
  <c r="F32" i="1" s="1"/>
  <c r="H31" i="1"/>
  <c r="G31" i="1"/>
  <c r="E31" i="1"/>
  <c r="F29" i="1"/>
  <c r="I29" i="1" s="1"/>
  <c r="H28" i="1"/>
  <c r="G28" i="1"/>
  <c r="F28" i="1"/>
  <c r="I28" i="1" s="1"/>
  <c r="D28" i="1"/>
  <c r="G27" i="1"/>
  <c r="D27" i="1"/>
  <c r="F27" i="1" s="1"/>
  <c r="I27" i="1" s="1"/>
  <c r="F26" i="1"/>
  <c r="I26" i="1" s="1"/>
  <c r="D26" i="1"/>
  <c r="H25" i="1"/>
  <c r="G25" i="1"/>
  <c r="D25" i="1"/>
  <c r="F25" i="1" s="1"/>
  <c r="I25" i="1" s="1"/>
  <c r="F24" i="1"/>
  <c r="I24" i="1" s="1"/>
  <c r="D24" i="1"/>
  <c r="D22" i="1" s="1"/>
  <c r="G23" i="1"/>
  <c r="G22" i="1" s="1"/>
  <c r="F23" i="1"/>
  <c r="E22" i="1"/>
  <c r="D20" i="1"/>
  <c r="F20" i="1" s="1"/>
  <c r="I20" i="1" s="1"/>
  <c r="H19" i="1"/>
  <c r="H12" i="1" s="1"/>
  <c r="G19" i="1"/>
  <c r="F19" i="1"/>
  <c r="I19" i="1" s="1"/>
  <c r="D19" i="1"/>
  <c r="I18" i="1"/>
  <c r="F18" i="1"/>
  <c r="I17" i="1"/>
  <c r="F17" i="1"/>
  <c r="I16" i="1"/>
  <c r="F16" i="1"/>
  <c r="G15" i="1"/>
  <c r="F15" i="1"/>
  <c r="I15" i="1" s="1"/>
  <c r="D15" i="1"/>
  <c r="I14" i="1"/>
  <c r="F14" i="1"/>
  <c r="I13" i="1"/>
  <c r="F13" i="1"/>
  <c r="F12" i="1" s="1"/>
  <c r="G12" i="1"/>
  <c r="G11" i="1" s="1"/>
  <c r="G85" i="1" s="1"/>
  <c r="E12" i="1"/>
  <c r="E11" i="1"/>
  <c r="E85" i="1" s="1"/>
  <c r="F31" i="1" l="1"/>
  <c r="I32" i="1"/>
  <c r="I31" i="1" s="1"/>
  <c r="I12" i="1"/>
  <c r="I49" i="1"/>
  <c r="F48" i="1"/>
  <c r="I23" i="1"/>
  <c r="I22" i="1" s="1"/>
  <c r="D31" i="1"/>
  <c r="F22" i="1"/>
  <c r="F11" i="1" s="1"/>
  <c r="F85" i="1" s="1"/>
  <c r="D12" i="1"/>
  <c r="D11" i="1" s="1"/>
  <c r="D85" i="1" s="1"/>
  <c r="H43" i="1"/>
  <c r="H42" i="1" s="1"/>
  <c r="I60" i="1"/>
  <c r="I59" i="1" s="1"/>
  <c r="I80" i="1"/>
  <c r="I79" i="1" s="1"/>
  <c r="H23" i="1"/>
  <c r="H22" i="1" s="1"/>
  <c r="H11" i="1" s="1"/>
  <c r="H85" i="1" s="1"/>
  <c r="I48" i="1" l="1"/>
  <c r="I11" i="1"/>
  <c r="I85" i="1" l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<sst xmlns="http://schemas.openxmlformats.org/spreadsheetml/2006/main" count="82" uniqueCount="50">
  <si>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</si>
  <si>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</si>
  <si>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</si>
  <si>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</si>
  <si>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</si>
  <si>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Del 1 de enero al 31 de marzo de 2021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</si>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</sst>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164" fontId="0" fillId="0" borderId="0" xfId="0" applyNumberFormat="1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43" fontId="6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D7B6-B922-43B0-9F8B-3DE1A72B898F}">
  <sheetPr>
    <pageSetUpPr fitToPage="1"/>
  </sheetPr>
  <dimension ref="A1:K87"/>
  <sheetViews>
    <sheetView showGridLines="0" tabSelected="1" zoomScaleNormal="100" workbookViewId="0">
      <selection activeCell="G59" sqref="G59"/>
    </sheetView>
  </sheetViews>
  <sheetFormatPr baseColWidth="10" defaultColWidth="11.42578125" defaultRowHeight="0" customHeight="1" zeroHeight="1" x14ac:dyDescent="0.25"/>
  <cols>
    <col min="1" max="1" width="3.5703125" customWidth="1"/>
    <col min="2" max="2" width="3.28515625" customWidth="1"/>
    <col min="3" max="3" width="42.7109375" customWidth="1"/>
    <col min="4" max="4" width="13.42578125" customWidth="1"/>
    <col min="5" max="5" width="14.7109375" customWidth="1"/>
    <col min="6" max="6" width="13" customWidth="1"/>
    <col min="7" max="7" width="13.5703125" customWidth="1"/>
    <col min="8" max="8" width="12.7109375" customWidth="1"/>
    <col min="9" max="9" width="13.7109375" customWidth="1"/>
    <col min="10" max="10" width="11.85546875" bestFit="1" customWidth="1"/>
    <col min="11" max="11" width="12.85546875" bestFit="1" customWidth="1"/>
  </cols>
  <sheetData>
    <row r="1" spans="1:9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" x14ac:dyDescent="0.25">
      <c r="A3" s="3" t="s">
        <v>2</v>
      </c>
      <c r="B3" s="4"/>
      <c r="C3" s="4"/>
      <c r="D3" s="4"/>
      <c r="E3" s="4"/>
      <c r="F3" s="4"/>
      <c r="G3" s="4"/>
      <c r="H3" s="4"/>
      <c r="I3" s="5"/>
    </row>
    <row r="4" spans="1:9" ht="15" x14ac:dyDescent="0.25">
      <c r="A4" s="6" t="s">
        <v>3</v>
      </c>
      <c r="B4" s="7"/>
      <c r="C4" s="7"/>
      <c r="D4" s="7"/>
      <c r="E4" s="7"/>
      <c r="F4" s="7"/>
      <c r="G4" s="7"/>
      <c r="H4" s="7"/>
      <c r="I4" s="8"/>
    </row>
    <row r="5" spans="1:9" ht="15" x14ac:dyDescent="0.25">
      <c r="A5" s="6" t="s">
        <v>4</v>
      </c>
      <c r="B5" s="7"/>
      <c r="C5" s="7"/>
      <c r="D5" s="7"/>
      <c r="E5" s="7"/>
      <c r="F5" s="7"/>
      <c r="G5" s="7"/>
      <c r="H5" s="7"/>
      <c r="I5" s="8"/>
    </row>
    <row r="6" spans="1:9" ht="15" x14ac:dyDescent="0.25">
      <c r="A6" s="6" t="s">
        <v>5</v>
      </c>
      <c r="B6" s="7"/>
      <c r="C6" s="7"/>
      <c r="D6" s="7"/>
      <c r="E6" s="7"/>
      <c r="F6" s="7"/>
      <c r="G6" s="7"/>
      <c r="H6" s="7"/>
      <c r="I6" s="8"/>
    </row>
    <row r="7" spans="1:9" ht="15" x14ac:dyDescent="0.25">
      <c r="A7" s="9" t="s">
        <v>6</v>
      </c>
      <c r="B7" s="10"/>
      <c r="C7" s="10"/>
      <c r="D7" s="10"/>
      <c r="E7" s="10"/>
      <c r="F7" s="10"/>
      <c r="G7" s="10"/>
      <c r="H7" s="10"/>
      <c r="I7" s="11"/>
    </row>
    <row r="8" spans="1:9" ht="15" hidden="1" customHeight="1" x14ac:dyDescent="0.25">
      <c r="A8" s="12" t="s">
        <v>7</v>
      </c>
      <c r="B8" s="12"/>
      <c r="C8" s="12"/>
      <c r="D8" s="13" t="s">
        <v>8</v>
      </c>
      <c r="E8" s="13"/>
      <c r="F8" s="13"/>
      <c r="G8" s="13"/>
      <c r="H8" s="13"/>
      <c r="I8" s="13" t="s">
        <v>9</v>
      </c>
    </row>
    <row r="9" spans="1:9" ht="16.5" x14ac:dyDescent="0.25">
      <c r="A9" s="12"/>
      <c r="B9" s="12"/>
      <c r="C9" s="12"/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3"/>
    </row>
    <row r="10" spans="1:9" ht="15" x14ac:dyDescent="0.25">
      <c r="A10" s="15"/>
      <c r="B10" s="16"/>
      <c r="C10" s="17"/>
      <c r="D10" s="18"/>
      <c r="E10" s="18"/>
      <c r="F10" s="18"/>
      <c r="G10" s="18"/>
      <c r="H10" s="18"/>
      <c r="I10" s="18"/>
    </row>
    <row r="11" spans="1:9" ht="12" customHeight="1" x14ac:dyDescent="0.25">
      <c r="A11" s="19" t="s">
        <v>15</v>
      </c>
      <c r="B11" s="20"/>
      <c r="C11" s="21"/>
      <c r="D11" s="22">
        <f>+D12+D22+D31+D42</f>
        <v>179256711.641</v>
      </c>
      <c r="E11" s="22">
        <f t="shared" ref="E11:I11" si="0">+E12+E22+E31+E42</f>
        <v>0</v>
      </c>
      <c r="F11" s="22">
        <f>+F12+F22+F31+F42</f>
        <v>179256711.641</v>
      </c>
      <c r="G11" s="22">
        <f>+G12+G22+G31+G42</f>
        <v>51060051.39508</v>
      </c>
      <c r="H11" s="22">
        <f t="shared" si="0"/>
        <v>45441924.497619994</v>
      </c>
      <c r="I11" s="22">
        <f t="shared" si="0"/>
        <v>128196660.24592</v>
      </c>
    </row>
    <row r="12" spans="1:9" ht="12" customHeight="1" x14ac:dyDescent="0.25">
      <c r="A12" s="23"/>
      <c r="B12" s="24" t="s">
        <v>16</v>
      </c>
      <c r="C12" s="25"/>
      <c r="D12" s="26">
        <f>SUM(D13:D20)</f>
        <v>51511146.402999997</v>
      </c>
      <c r="E12" s="26">
        <f t="shared" ref="E12:I12" si="1">SUM(E13:E20)</f>
        <v>0</v>
      </c>
      <c r="F12" s="26">
        <f>SUM(F13:F20)</f>
        <v>51511146.402999997</v>
      </c>
      <c r="G12" s="26">
        <f t="shared" si="1"/>
        <v>15849547.767289998</v>
      </c>
      <c r="H12" s="26">
        <f t="shared" si="1"/>
        <v>14367005.88645</v>
      </c>
      <c r="I12" s="26">
        <f t="shared" si="1"/>
        <v>35661598.635710001</v>
      </c>
    </row>
    <row r="13" spans="1:9" ht="12" customHeight="1" x14ac:dyDescent="0.25">
      <c r="A13" s="27"/>
      <c r="B13" s="28"/>
      <c r="C13" s="29" t="s">
        <v>17</v>
      </c>
      <c r="D13" s="30">
        <v>1559445.9550000001</v>
      </c>
      <c r="E13" s="30">
        <v>0</v>
      </c>
      <c r="F13" s="31">
        <f>+D13+E13</f>
        <v>1559445.9550000001</v>
      </c>
      <c r="G13" s="30">
        <v>393479.47661000001</v>
      </c>
      <c r="H13" s="30">
        <v>393479.47661000001</v>
      </c>
      <c r="I13" s="31">
        <f>+F13-G13</f>
        <v>1165966.4783900001</v>
      </c>
    </row>
    <row r="14" spans="1:9" ht="12" customHeight="1" x14ac:dyDescent="0.25">
      <c r="A14" s="27"/>
      <c r="B14" s="28"/>
      <c r="C14" s="29" t="s">
        <v>18</v>
      </c>
      <c r="D14" s="30">
        <v>9964984.9539999999</v>
      </c>
      <c r="E14" s="30">
        <v>0</v>
      </c>
      <c r="F14" s="31">
        <f t="shared" ref="F14:F20" si="2">+D14+E14</f>
        <v>9964984.9539999999</v>
      </c>
      <c r="G14" s="30">
        <v>1831656.3886199999</v>
      </c>
      <c r="H14" s="30">
        <v>1831515.4812</v>
      </c>
      <c r="I14" s="31">
        <f t="shared" ref="I14:I20" si="3">+F14-G14</f>
        <v>8133328.5653799996</v>
      </c>
    </row>
    <row r="15" spans="1:9" ht="12" customHeight="1" x14ac:dyDescent="0.25">
      <c r="A15" s="27"/>
      <c r="B15" s="28"/>
      <c r="C15" s="29" t="s">
        <v>19</v>
      </c>
      <c r="D15" s="30">
        <f>7502861.007-D52</f>
        <v>7439070.2070000004</v>
      </c>
      <c r="E15" s="30">
        <v>0</v>
      </c>
      <c r="F15" s="31">
        <f t="shared" si="2"/>
        <v>7439070.2070000004</v>
      </c>
      <c r="G15" s="30">
        <f>2156548.30417-G52</f>
        <v>2156548.3041699999</v>
      </c>
      <c r="H15" s="30">
        <v>1885340.08711</v>
      </c>
      <c r="I15" s="31">
        <f t="shared" si="3"/>
        <v>5282521.902830001</v>
      </c>
    </row>
    <row r="16" spans="1:9" ht="12" customHeight="1" x14ac:dyDescent="0.25">
      <c r="A16" s="27"/>
      <c r="B16" s="28"/>
      <c r="C16" s="29" t="s">
        <v>20</v>
      </c>
      <c r="D16" s="30">
        <v>38850.542000000001</v>
      </c>
      <c r="E16" s="30">
        <v>0</v>
      </c>
      <c r="F16" s="31">
        <f t="shared" si="2"/>
        <v>38850.542000000001</v>
      </c>
      <c r="G16" s="30">
        <v>5488.6396299999997</v>
      </c>
      <c r="H16" s="30">
        <v>5488.6396299999997</v>
      </c>
      <c r="I16" s="31">
        <f t="shared" si="3"/>
        <v>33361.902370000003</v>
      </c>
    </row>
    <row r="17" spans="1:9" ht="12" customHeight="1" x14ac:dyDescent="0.25">
      <c r="A17" s="27"/>
      <c r="B17" s="28"/>
      <c r="C17" s="29" t="s">
        <v>21</v>
      </c>
      <c r="D17" s="30">
        <v>11727157.872</v>
      </c>
      <c r="E17" s="30">
        <v>0</v>
      </c>
      <c r="F17" s="31">
        <f t="shared" si="2"/>
        <v>11727157.872</v>
      </c>
      <c r="G17" s="30">
        <v>6786878.8913199995</v>
      </c>
      <c r="H17" s="30">
        <v>6786826.4163199998</v>
      </c>
      <c r="I17" s="31">
        <f t="shared" si="3"/>
        <v>4940278.98068</v>
      </c>
    </row>
    <row r="18" spans="1:9" ht="12" customHeight="1" x14ac:dyDescent="0.25">
      <c r="A18" s="27"/>
      <c r="B18" s="28"/>
      <c r="C18" s="29" t="s">
        <v>22</v>
      </c>
      <c r="D18" s="30">
        <v>0</v>
      </c>
      <c r="E18" s="30">
        <v>0</v>
      </c>
      <c r="F18" s="31">
        <f t="shared" si="2"/>
        <v>0</v>
      </c>
      <c r="G18" s="30">
        <v>0</v>
      </c>
      <c r="H18" s="30">
        <v>0</v>
      </c>
      <c r="I18" s="31">
        <f t="shared" si="3"/>
        <v>0</v>
      </c>
    </row>
    <row r="19" spans="1:9" ht="12" customHeight="1" x14ac:dyDescent="0.25">
      <c r="A19" s="27"/>
      <c r="B19" s="28"/>
      <c r="C19" s="29" t="s">
        <v>23</v>
      </c>
      <c r="D19" s="30">
        <f>19905615.421-D56</f>
        <v>19376168.120999999</v>
      </c>
      <c r="E19" s="30">
        <v>0</v>
      </c>
      <c r="F19" s="31">
        <f t="shared" si="2"/>
        <v>19376168.120999999</v>
      </c>
      <c r="G19" s="30">
        <f>4547420.18113-G56</f>
        <v>4388585.9811300002</v>
      </c>
      <c r="H19" s="30">
        <f>3364471.1746-H56</f>
        <v>3205636.9745999998</v>
      </c>
      <c r="I19" s="31">
        <f t="shared" si="3"/>
        <v>14987582.139869999</v>
      </c>
    </row>
    <row r="20" spans="1:9" ht="12" customHeight="1" x14ac:dyDescent="0.25">
      <c r="A20" s="27"/>
      <c r="B20" s="28"/>
      <c r="C20" s="29" t="s">
        <v>24</v>
      </c>
      <c r="D20" s="30">
        <f>1407468.752-D57</f>
        <v>1405468.7520000001</v>
      </c>
      <c r="E20" s="30">
        <v>0</v>
      </c>
      <c r="F20" s="31">
        <f t="shared" si="2"/>
        <v>1405468.7520000001</v>
      </c>
      <c r="G20" s="30">
        <v>286910.08581000002</v>
      </c>
      <c r="H20" s="30">
        <v>258718.81097999998</v>
      </c>
      <c r="I20" s="31">
        <f t="shared" si="3"/>
        <v>1118558.66619</v>
      </c>
    </row>
    <row r="21" spans="1:9" ht="8.1" customHeight="1" x14ac:dyDescent="0.25">
      <c r="A21" s="32"/>
      <c r="B21" s="33"/>
      <c r="C21" s="34"/>
      <c r="D21" s="26"/>
      <c r="E21" s="26"/>
      <c r="F21" s="31"/>
      <c r="G21" s="26"/>
      <c r="H21" s="26"/>
      <c r="I21" s="31"/>
    </row>
    <row r="22" spans="1:9" ht="12" customHeight="1" x14ac:dyDescent="0.25">
      <c r="A22" s="23"/>
      <c r="B22" s="24" t="s">
        <v>25</v>
      </c>
      <c r="C22" s="25"/>
      <c r="D22" s="26">
        <f>SUM(D23:D29)</f>
        <v>78535575.177000001</v>
      </c>
      <c r="E22" s="26">
        <f t="shared" ref="E22:I22" si="4">SUM(E23:E29)</f>
        <v>0</v>
      </c>
      <c r="F22" s="26">
        <f>SUM(F23:F29)</f>
        <v>78535575.177000001</v>
      </c>
      <c r="G22" s="26">
        <f t="shared" si="4"/>
        <v>22596582.8594</v>
      </c>
      <c r="H22" s="26">
        <f t="shared" si="4"/>
        <v>19102155.562139999</v>
      </c>
      <c r="I22" s="26">
        <f t="shared" si="4"/>
        <v>55938992.317600012</v>
      </c>
    </row>
    <row r="23" spans="1:9" ht="12" customHeight="1" x14ac:dyDescent="0.25">
      <c r="A23" s="27"/>
      <c r="B23" s="28"/>
      <c r="C23" s="29" t="s">
        <v>26</v>
      </c>
      <c r="D23" s="30">
        <v>2652149.5010000002</v>
      </c>
      <c r="E23" s="30">
        <v>0</v>
      </c>
      <c r="F23" s="31">
        <f t="shared" ref="F23:F29" si="5">+D23+E23</f>
        <v>2652149.5010000002</v>
      </c>
      <c r="G23" s="30">
        <f>424017.05457-G60</f>
        <v>413927.05456999998</v>
      </c>
      <c r="H23" s="30">
        <f>386264.34987-H60</f>
        <v>376174.34986999998</v>
      </c>
      <c r="I23" s="31">
        <f t="shared" ref="I23:I29" si="6">+F23-G23</f>
        <v>2238222.44643</v>
      </c>
    </row>
    <row r="24" spans="1:9" ht="12" customHeight="1" x14ac:dyDescent="0.25">
      <c r="A24" s="27"/>
      <c r="B24" s="28"/>
      <c r="C24" s="29" t="s">
        <v>27</v>
      </c>
      <c r="D24" s="30">
        <f>4473698.374-D61</f>
        <v>3870501.574</v>
      </c>
      <c r="E24" s="30">
        <v>0</v>
      </c>
      <c r="F24" s="31">
        <f t="shared" si="5"/>
        <v>3870501.574</v>
      </c>
      <c r="G24" s="30">
        <v>451544.08120000002</v>
      </c>
      <c r="H24" s="30">
        <v>414650.17627</v>
      </c>
      <c r="I24" s="31">
        <f t="shared" si="6"/>
        <v>3418957.4928000001</v>
      </c>
    </row>
    <row r="25" spans="1:9" ht="12" customHeight="1" x14ac:dyDescent="0.25">
      <c r="A25" s="27"/>
      <c r="B25" s="28"/>
      <c r="C25" s="29" t="s">
        <v>28</v>
      </c>
      <c r="D25" s="30">
        <f>29123731.196-D62</f>
        <v>7856178.4959999993</v>
      </c>
      <c r="E25" s="30">
        <v>0</v>
      </c>
      <c r="F25" s="31">
        <f t="shared" si="5"/>
        <v>7856178.4959999993</v>
      </c>
      <c r="G25" s="30">
        <f>6603294.711-G62</f>
        <v>1675405.8109999998</v>
      </c>
      <c r="H25" s="30">
        <f>6603294.711-H62</f>
        <v>1675405.8109999998</v>
      </c>
      <c r="I25" s="31">
        <f t="shared" si="6"/>
        <v>6180772.6849999996</v>
      </c>
    </row>
    <row r="26" spans="1:9" ht="12" customHeight="1" x14ac:dyDescent="0.25">
      <c r="A26" s="27"/>
      <c r="B26" s="28"/>
      <c r="C26" s="29" t="s">
        <v>29</v>
      </c>
      <c r="D26" s="30">
        <f>2683744.991-D63</f>
        <v>2673430.8909999998</v>
      </c>
      <c r="E26" s="30">
        <v>0</v>
      </c>
      <c r="F26" s="31">
        <f t="shared" si="5"/>
        <v>2673430.8909999998</v>
      </c>
      <c r="G26" s="30">
        <v>305101.26968000003</v>
      </c>
      <c r="H26" s="30">
        <v>258511.73371</v>
      </c>
      <c r="I26" s="31">
        <f t="shared" si="6"/>
        <v>2368329.6213199999</v>
      </c>
    </row>
    <row r="27" spans="1:9" ht="12" customHeight="1" x14ac:dyDescent="0.25">
      <c r="A27" s="27"/>
      <c r="B27" s="28"/>
      <c r="C27" s="29" t="s">
        <v>30</v>
      </c>
      <c r="D27" s="30">
        <f>98358323.635-D64</f>
        <v>52168658.335000008</v>
      </c>
      <c r="E27" s="30">
        <v>0</v>
      </c>
      <c r="F27" s="31">
        <f t="shared" si="5"/>
        <v>52168658.335000008</v>
      </c>
      <c r="G27" s="30">
        <f>22905607.81722-G64</f>
        <v>11755760.617219999</v>
      </c>
      <c r="H27" s="30">
        <f>22891907.03176-H64</f>
        <v>11742059.83176</v>
      </c>
      <c r="I27" s="31">
        <f t="shared" si="6"/>
        <v>40412897.717780009</v>
      </c>
    </row>
    <row r="28" spans="1:9" ht="12" customHeight="1" x14ac:dyDescent="0.25">
      <c r="A28" s="27"/>
      <c r="B28" s="28"/>
      <c r="C28" s="29" t="s">
        <v>31</v>
      </c>
      <c r="D28" s="30">
        <f>9398004.38-D65</f>
        <v>9314656.3800000008</v>
      </c>
      <c r="E28" s="30">
        <v>0</v>
      </c>
      <c r="F28" s="31">
        <f t="shared" si="5"/>
        <v>9314656.3800000008</v>
      </c>
      <c r="G28" s="30">
        <f>8221163.72573-G65</f>
        <v>7994844.0257299999</v>
      </c>
      <c r="H28" s="30">
        <f>4861673.35953-H65</f>
        <v>4635353.6595299998</v>
      </c>
      <c r="I28" s="31">
        <f t="shared" si="6"/>
        <v>1319812.3542700009</v>
      </c>
    </row>
    <row r="29" spans="1:9" ht="12" customHeight="1" x14ac:dyDescent="0.25">
      <c r="A29" s="27"/>
      <c r="B29" s="28"/>
      <c r="C29" s="29" t="s">
        <v>32</v>
      </c>
      <c r="D29" s="30">
        <v>0</v>
      </c>
      <c r="E29" s="30">
        <v>0</v>
      </c>
      <c r="F29" s="31">
        <f t="shared" si="5"/>
        <v>0</v>
      </c>
      <c r="G29" s="30">
        <v>0</v>
      </c>
      <c r="H29" s="30">
        <v>0</v>
      </c>
      <c r="I29" s="31">
        <f t="shared" si="6"/>
        <v>0</v>
      </c>
    </row>
    <row r="30" spans="1:9" ht="8.1" customHeight="1" x14ac:dyDescent="0.25">
      <c r="A30" s="32"/>
      <c r="B30" s="33"/>
      <c r="C30" s="34"/>
      <c r="D30" s="26"/>
      <c r="E30" s="26"/>
      <c r="F30" s="31"/>
      <c r="G30" s="26"/>
      <c r="H30" s="26"/>
      <c r="I30" s="31"/>
    </row>
    <row r="31" spans="1:9" ht="12" customHeight="1" x14ac:dyDescent="0.25">
      <c r="A31" s="23"/>
      <c r="B31" s="24" t="s">
        <v>33</v>
      </c>
      <c r="C31" s="25"/>
      <c r="D31" s="26">
        <f>SUM(D32:D40)</f>
        <v>10147735.578000002</v>
      </c>
      <c r="E31" s="26">
        <f t="shared" ref="E31:I31" si="7">SUM(E32:E40)</f>
        <v>0</v>
      </c>
      <c r="F31" s="26">
        <f t="shared" si="7"/>
        <v>10147735.578000002</v>
      </c>
      <c r="G31" s="26">
        <f t="shared" si="7"/>
        <v>1606712.1188100001</v>
      </c>
      <c r="H31" s="26">
        <f t="shared" si="7"/>
        <v>1092555.1915500001</v>
      </c>
      <c r="I31" s="26">
        <f t="shared" si="7"/>
        <v>8541023.4591899998</v>
      </c>
    </row>
    <row r="32" spans="1:9" ht="12" customHeight="1" x14ac:dyDescent="0.25">
      <c r="A32" s="27"/>
      <c r="B32" s="28"/>
      <c r="C32" s="29" t="s">
        <v>34</v>
      </c>
      <c r="D32" s="30">
        <f>1744582.165-D69</f>
        <v>1545809.5649999999</v>
      </c>
      <c r="E32" s="30">
        <v>0</v>
      </c>
      <c r="F32" s="31">
        <f t="shared" ref="F32:F40" si="8">+D32+E32</f>
        <v>1545809.5649999999</v>
      </c>
      <c r="G32" s="30">
        <v>452085.7561</v>
      </c>
      <c r="H32" s="30">
        <v>223822.58809999999</v>
      </c>
      <c r="I32" s="31">
        <f t="shared" ref="I32:I40" si="9">+F32-G32</f>
        <v>1093723.8089000001</v>
      </c>
    </row>
    <row r="33" spans="1:11" ht="12" customHeight="1" x14ac:dyDescent="0.25">
      <c r="A33" s="27"/>
      <c r="B33" s="28"/>
      <c r="C33" s="29" t="s">
        <v>35</v>
      </c>
      <c r="D33" s="30">
        <f>2051522.631-D70</f>
        <v>1505909.031</v>
      </c>
      <c r="E33" s="30">
        <v>0</v>
      </c>
      <c r="F33" s="31">
        <f t="shared" si="8"/>
        <v>1505909.031</v>
      </c>
      <c r="G33" s="30">
        <v>83301.903489999997</v>
      </c>
      <c r="H33" s="30">
        <v>42501.903490000004</v>
      </c>
      <c r="I33" s="31">
        <f t="shared" si="9"/>
        <v>1422607.12751</v>
      </c>
    </row>
    <row r="34" spans="1:11" ht="12" customHeight="1" x14ac:dyDescent="0.25">
      <c r="A34" s="27"/>
      <c r="B34" s="28"/>
      <c r="C34" s="29" t="s">
        <v>36</v>
      </c>
      <c r="D34" s="30">
        <v>13258.687</v>
      </c>
      <c r="E34" s="30">
        <v>0</v>
      </c>
      <c r="F34" s="31">
        <f t="shared" si="8"/>
        <v>13258.687</v>
      </c>
      <c r="G34" s="30">
        <v>2914.6668100000002</v>
      </c>
      <c r="H34" s="30">
        <v>2914.6668100000002</v>
      </c>
      <c r="I34" s="31">
        <f t="shared" si="9"/>
        <v>10344.020189999999</v>
      </c>
    </row>
    <row r="35" spans="1:11" ht="12" customHeight="1" x14ac:dyDescent="0.25">
      <c r="A35" s="27"/>
      <c r="B35" s="28"/>
      <c r="C35" s="29" t="s">
        <v>37</v>
      </c>
      <c r="D35" s="30">
        <v>450731.90100000001</v>
      </c>
      <c r="E35" s="30">
        <v>0</v>
      </c>
      <c r="F35" s="31">
        <f t="shared" si="8"/>
        <v>450731.90100000001</v>
      </c>
      <c r="G35" s="30">
        <v>235127.32621999999</v>
      </c>
      <c r="H35" s="30">
        <v>54805.387840000003</v>
      </c>
      <c r="I35" s="31">
        <f t="shared" si="9"/>
        <v>215604.57478000002</v>
      </c>
    </row>
    <row r="36" spans="1:11" ht="12" customHeight="1" x14ac:dyDescent="0.25">
      <c r="A36" s="27"/>
      <c r="B36" s="28"/>
      <c r="C36" s="29" t="s">
        <v>38</v>
      </c>
      <c r="D36" s="30">
        <v>5687363.3870000001</v>
      </c>
      <c r="E36" s="30">
        <v>0</v>
      </c>
      <c r="F36" s="31">
        <f t="shared" si="8"/>
        <v>5687363.3870000001</v>
      </c>
      <c r="G36" s="30">
        <v>749593.69995000004</v>
      </c>
      <c r="H36" s="30">
        <v>684821.87907000002</v>
      </c>
      <c r="I36" s="31">
        <f t="shared" si="9"/>
        <v>4937769.6870499998</v>
      </c>
    </row>
    <row r="37" spans="1:11" ht="12" customHeight="1" x14ac:dyDescent="0.25">
      <c r="A37" s="27"/>
      <c r="B37" s="28"/>
      <c r="C37" s="29" t="s">
        <v>39</v>
      </c>
      <c r="D37" s="30">
        <v>6705.2569999999996</v>
      </c>
      <c r="E37" s="30">
        <v>0</v>
      </c>
      <c r="F37" s="31">
        <f t="shared" si="8"/>
        <v>6705.2569999999996</v>
      </c>
      <c r="G37" s="30">
        <v>2524.3149600000002</v>
      </c>
      <c r="H37" s="30">
        <v>2524.3149600000002</v>
      </c>
      <c r="I37" s="31">
        <f t="shared" si="9"/>
        <v>4180.9420399999999</v>
      </c>
    </row>
    <row r="38" spans="1:11" ht="12" customHeight="1" x14ac:dyDescent="0.25">
      <c r="A38" s="27"/>
      <c r="B38" s="28"/>
      <c r="C38" s="29" t="s">
        <v>40</v>
      </c>
      <c r="D38" s="30">
        <v>317759.68699999998</v>
      </c>
      <c r="E38" s="30">
        <v>0</v>
      </c>
      <c r="F38" s="31">
        <f t="shared" si="8"/>
        <v>317759.68699999998</v>
      </c>
      <c r="G38" s="30">
        <v>14406.31906</v>
      </c>
      <c r="H38" s="30">
        <v>14406.31906</v>
      </c>
      <c r="I38" s="31">
        <f t="shared" si="9"/>
        <v>303353.36793999997</v>
      </c>
    </row>
    <row r="39" spans="1:11" ht="12" customHeight="1" x14ac:dyDescent="0.25">
      <c r="A39" s="27"/>
      <c r="B39" s="28"/>
      <c r="C39" s="29" t="s">
        <v>41</v>
      </c>
      <c r="D39" s="30">
        <f>573381.003-D76</f>
        <v>564060.603</v>
      </c>
      <c r="E39" s="30">
        <v>0</v>
      </c>
      <c r="F39" s="31">
        <f t="shared" si="8"/>
        <v>564060.603</v>
      </c>
      <c r="G39" s="30">
        <v>47389.140180000002</v>
      </c>
      <c r="H39" s="30">
        <v>47389.140180000002</v>
      </c>
      <c r="I39" s="31">
        <f t="shared" si="9"/>
        <v>516671.46282000002</v>
      </c>
    </row>
    <row r="40" spans="1:11" ht="12" customHeight="1" x14ac:dyDescent="0.25">
      <c r="A40" s="27"/>
      <c r="B40" s="28"/>
      <c r="C40" s="29" t="s">
        <v>42</v>
      </c>
      <c r="D40" s="30">
        <v>56137.46</v>
      </c>
      <c r="E40" s="30">
        <v>0</v>
      </c>
      <c r="F40" s="31">
        <f t="shared" si="8"/>
        <v>56137.46</v>
      </c>
      <c r="G40" s="30">
        <v>19368.992039999997</v>
      </c>
      <c r="H40" s="30">
        <v>19368.992039999997</v>
      </c>
      <c r="I40" s="31">
        <f t="shared" si="9"/>
        <v>36768.467960000002</v>
      </c>
    </row>
    <row r="41" spans="1:11" ht="8.1" customHeight="1" x14ac:dyDescent="0.25">
      <c r="A41" s="32"/>
      <c r="B41" s="33"/>
      <c r="C41" s="34"/>
      <c r="D41" s="26"/>
      <c r="E41" s="26"/>
      <c r="F41" s="31"/>
      <c r="G41" s="26"/>
      <c r="H41" s="26"/>
      <c r="I41" s="31"/>
    </row>
    <row r="42" spans="1:11" ht="12" customHeight="1" x14ac:dyDescent="0.25">
      <c r="A42" s="23"/>
      <c r="B42" s="24" t="s">
        <v>43</v>
      </c>
      <c r="C42" s="25"/>
      <c r="D42" s="26">
        <f>SUM(D43:D46)</f>
        <v>39062254.483000003</v>
      </c>
      <c r="E42" s="26">
        <f t="shared" ref="E42:I42" si="10">SUM(E43:E46)</f>
        <v>0</v>
      </c>
      <c r="F42" s="26">
        <f>SUM(F43:F46)</f>
        <v>39062254.483000003</v>
      </c>
      <c r="G42" s="26">
        <f t="shared" si="10"/>
        <v>11007208.64958</v>
      </c>
      <c r="H42" s="26">
        <f>SUM(H43:H46)</f>
        <v>10880207.857479999</v>
      </c>
      <c r="I42" s="26">
        <f t="shared" si="10"/>
        <v>28055045.833420001</v>
      </c>
    </row>
    <row r="43" spans="1:11" ht="12" customHeight="1" x14ac:dyDescent="0.25">
      <c r="A43" s="27"/>
      <c r="B43" s="28"/>
      <c r="C43" s="29" t="s">
        <v>44</v>
      </c>
      <c r="D43" s="30">
        <v>7028877.9409999996</v>
      </c>
      <c r="E43" s="30">
        <v>0</v>
      </c>
      <c r="F43" s="31">
        <f t="shared" ref="F43:F46" si="11">+D43+E43</f>
        <v>7028877.9409999996</v>
      </c>
      <c r="G43" s="30">
        <f>901891.99658-G80</f>
        <v>835160.39658000006</v>
      </c>
      <c r="H43" s="30">
        <f>901891.99658-H80</f>
        <v>835160.39658000006</v>
      </c>
      <c r="I43" s="31">
        <f t="shared" ref="I43:I46" si="12">+F43-G43</f>
        <v>6193717.5444199992</v>
      </c>
      <c r="J43" s="35"/>
    </row>
    <row r="44" spans="1:11" ht="18" customHeight="1" x14ac:dyDescent="0.25">
      <c r="A44" s="27"/>
      <c r="B44" s="28"/>
      <c r="C44" s="29" t="s">
        <v>45</v>
      </c>
      <c r="D44" s="30">
        <f>45928543.933-D81</f>
        <v>28789685.533</v>
      </c>
      <c r="E44" s="30">
        <v>0</v>
      </c>
      <c r="F44" s="31">
        <f t="shared" si="11"/>
        <v>28789685.533</v>
      </c>
      <c r="G44" s="30">
        <f>12164953.58035-G81</f>
        <v>7618952.18035</v>
      </c>
      <c r="H44" s="30">
        <f>12037942.40988-H81</f>
        <v>7491941.0098799989</v>
      </c>
      <c r="I44" s="31">
        <f t="shared" si="12"/>
        <v>21170733.352650002</v>
      </c>
    </row>
    <row r="45" spans="1:11" ht="12" customHeight="1" x14ac:dyDescent="0.25">
      <c r="A45" s="27"/>
      <c r="B45" s="28"/>
      <c r="C45" s="29" t="s">
        <v>46</v>
      </c>
      <c r="D45" s="30">
        <v>0</v>
      </c>
      <c r="E45" s="30">
        <v>0</v>
      </c>
      <c r="F45" s="31">
        <f t="shared" si="11"/>
        <v>0</v>
      </c>
      <c r="G45" s="30">
        <v>0</v>
      </c>
      <c r="H45" s="30">
        <v>0</v>
      </c>
      <c r="I45" s="31">
        <f t="shared" si="12"/>
        <v>0</v>
      </c>
    </row>
    <row r="46" spans="1:11" ht="12" customHeight="1" x14ac:dyDescent="0.25">
      <c r="A46" s="27"/>
      <c r="B46" s="28"/>
      <c r="C46" s="29" t="s">
        <v>47</v>
      </c>
      <c r="D46" s="30">
        <v>3243691.0090000001</v>
      </c>
      <c r="E46" s="30">
        <v>0</v>
      </c>
      <c r="F46" s="31">
        <f t="shared" si="11"/>
        <v>3243691.0090000001</v>
      </c>
      <c r="G46" s="30">
        <v>2553096.07265</v>
      </c>
      <c r="H46" s="30">
        <v>2553106.45102</v>
      </c>
      <c r="I46" s="31">
        <f t="shared" si="12"/>
        <v>690594.93635000009</v>
      </c>
    </row>
    <row r="47" spans="1:11" ht="8.1" customHeight="1" x14ac:dyDescent="0.25">
      <c r="A47" s="32"/>
      <c r="B47" s="33"/>
      <c r="C47" s="34"/>
      <c r="D47" s="26"/>
      <c r="E47" s="26"/>
      <c r="F47" s="31"/>
      <c r="G47" s="26"/>
      <c r="H47" s="26"/>
      <c r="I47" s="31"/>
    </row>
    <row r="48" spans="1:11" ht="12" customHeight="1" x14ac:dyDescent="0.25">
      <c r="A48" s="36" t="s">
        <v>48</v>
      </c>
      <c r="B48" s="37"/>
      <c r="C48" s="38"/>
      <c r="D48" s="26">
        <f>+D49+D59+D68+D79</f>
        <v>86641880</v>
      </c>
      <c r="E48" s="26">
        <f t="shared" ref="E48:F48" si="13">+E49+E59+E68+E79</f>
        <v>0</v>
      </c>
      <c r="F48" s="26">
        <f t="shared" si="13"/>
        <v>86641880</v>
      </c>
      <c r="G48" s="26">
        <f>+G49+G59+G68+G79</f>
        <v>21085713</v>
      </c>
      <c r="H48" s="26">
        <f>+H49+H59+H68+H79</f>
        <v>21085713</v>
      </c>
      <c r="I48" s="26">
        <f>+I49+I59+I68+I79</f>
        <v>65556166.999999993</v>
      </c>
      <c r="K48" s="35"/>
    </row>
    <row r="49" spans="1:11" ht="12" customHeight="1" x14ac:dyDescent="0.25">
      <c r="A49" s="23"/>
      <c r="B49" s="24" t="s">
        <v>16</v>
      </c>
      <c r="C49" s="25"/>
      <c r="D49" s="26">
        <f>SUM(D50:D57)</f>
        <v>595238.10000000009</v>
      </c>
      <c r="E49" s="26">
        <f t="shared" ref="E49:I49" si="14">SUM(E50:E57)</f>
        <v>0</v>
      </c>
      <c r="F49" s="26">
        <f t="shared" si="14"/>
        <v>595238.10000000009</v>
      </c>
      <c r="G49" s="26">
        <f t="shared" si="14"/>
        <v>158834.20000000001</v>
      </c>
      <c r="H49" s="26">
        <f t="shared" si="14"/>
        <v>158834.20000000001</v>
      </c>
      <c r="I49" s="26">
        <f t="shared" si="14"/>
        <v>436403.9</v>
      </c>
      <c r="K49" s="35"/>
    </row>
    <row r="50" spans="1:11" ht="12" customHeight="1" x14ac:dyDescent="0.25">
      <c r="A50" s="27"/>
      <c r="B50" s="28"/>
      <c r="C50" s="29" t="s">
        <v>17</v>
      </c>
      <c r="D50" s="30">
        <v>0</v>
      </c>
      <c r="E50" s="30">
        <v>0</v>
      </c>
      <c r="F50" s="31">
        <f t="shared" ref="F50:F57" si="15">+D50+E50</f>
        <v>0</v>
      </c>
      <c r="G50" s="30">
        <v>0</v>
      </c>
      <c r="H50" s="30">
        <v>0</v>
      </c>
      <c r="I50" s="31">
        <f t="shared" ref="I50:I57" si="16">+F50-G50</f>
        <v>0</v>
      </c>
      <c r="K50" s="35"/>
    </row>
    <row r="51" spans="1:11" ht="12" customHeight="1" x14ac:dyDescent="0.25">
      <c r="A51" s="27"/>
      <c r="B51" s="28"/>
      <c r="C51" s="29" t="s">
        <v>18</v>
      </c>
      <c r="D51" s="30">
        <v>0</v>
      </c>
      <c r="E51" s="30">
        <v>0</v>
      </c>
      <c r="F51" s="31">
        <f t="shared" si="15"/>
        <v>0</v>
      </c>
      <c r="G51" s="30">
        <v>0</v>
      </c>
      <c r="H51" s="30">
        <v>0</v>
      </c>
      <c r="I51" s="31">
        <f t="shared" si="16"/>
        <v>0</v>
      </c>
    </row>
    <row r="52" spans="1:11" ht="12" customHeight="1" x14ac:dyDescent="0.25">
      <c r="A52" s="27"/>
      <c r="B52" s="28"/>
      <c r="C52" s="29" t="s">
        <v>19</v>
      </c>
      <c r="D52" s="30">
        <v>63790.8</v>
      </c>
      <c r="E52" s="30">
        <v>0</v>
      </c>
      <c r="F52" s="31">
        <f t="shared" si="15"/>
        <v>63790.8</v>
      </c>
      <c r="G52" s="30">
        <v>0</v>
      </c>
      <c r="H52" s="30">
        <v>0</v>
      </c>
      <c r="I52" s="31">
        <f t="shared" si="16"/>
        <v>63790.8</v>
      </c>
      <c r="K52" s="35"/>
    </row>
    <row r="53" spans="1:11" ht="12" customHeight="1" x14ac:dyDescent="0.25">
      <c r="A53" s="27"/>
      <c r="B53" s="28"/>
      <c r="C53" s="29" t="s">
        <v>20</v>
      </c>
      <c r="D53" s="30">
        <v>0</v>
      </c>
      <c r="E53" s="30">
        <v>0</v>
      </c>
      <c r="F53" s="31">
        <f t="shared" si="15"/>
        <v>0</v>
      </c>
      <c r="G53" s="30">
        <v>0</v>
      </c>
      <c r="H53" s="30">
        <v>0</v>
      </c>
      <c r="I53" s="31">
        <f t="shared" si="16"/>
        <v>0</v>
      </c>
    </row>
    <row r="54" spans="1:11" ht="12" customHeight="1" x14ac:dyDescent="0.25">
      <c r="A54" s="27"/>
      <c r="B54" s="28"/>
      <c r="C54" s="29" t="s">
        <v>21</v>
      </c>
      <c r="D54" s="30">
        <v>0</v>
      </c>
      <c r="E54" s="30">
        <v>0</v>
      </c>
      <c r="F54" s="31">
        <f t="shared" si="15"/>
        <v>0</v>
      </c>
      <c r="G54" s="30">
        <v>0</v>
      </c>
      <c r="H54" s="30">
        <v>0</v>
      </c>
      <c r="I54" s="31">
        <f t="shared" si="16"/>
        <v>0</v>
      </c>
    </row>
    <row r="55" spans="1:11" ht="12" customHeight="1" x14ac:dyDescent="0.25">
      <c r="A55" s="27"/>
      <c r="B55" s="28"/>
      <c r="C55" s="29" t="s">
        <v>22</v>
      </c>
      <c r="D55" s="30">
        <v>0</v>
      </c>
      <c r="E55" s="30">
        <v>0</v>
      </c>
      <c r="F55" s="31">
        <f t="shared" si="15"/>
        <v>0</v>
      </c>
      <c r="G55" s="30">
        <v>0</v>
      </c>
      <c r="H55" s="30">
        <v>0</v>
      </c>
      <c r="I55" s="31">
        <f t="shared" si="16"/>
        <v>0</v>
      </c>
    </row>
    <row r="56" spans="1:11" ht="12" customHeight="1" x14ac:dyDescent="0.25">
      <c r="A56" s="27"/>
      <c r="B56" s="28"/>
      <c r="C56" s="29" t="s">
        <v>23</v>
      </c>
      <c r="D56" s="30">
        <v>529447.30000000005</v>
      </c>
      <c r="E56" s="30"/>
      <c r="F56" s="31">
        <f t="shared" si="15"/>
        <v>529447.30000000005</v>
      </c>
      <c r="G56" s="30">
        <v>158834.20000000001</v>
      </c>
      <c r="H56" s="30">
        <f>+G56</f>
        <v>158834.20000000001</v>
      </c>
      <c r="I56" s="31">
        <f t="shared" si="16"/>
        <v>370613.10000000003</v>
      </c>
    </row>
    <row r="57" spans="1:11" ht="12" customHeight="1" x14ac:dyDescent="0.25">
      <c r="A57" s="27"/>
      <c r="B57" s="28"/>
      <c r="C57" s="29" t="s">
        <v>24</v>
      </c>
      <c r="D57" s="30">
        <v>2000</v>
      </c>
      <c r="E57" s="30">
        <v>0</v>
      </c>
      <c r="F57" s="31">
        <f t="shared" si="15"/>
        <v>2000</v>
      </c>
      <c r="G57" s="30">
        <v>0</v>
      </c>
      <c r="H57" s="30">
        <v>0</v>
      </c>
      <c r="I57" s="31">
        <f t="shared" si="16"/>
        <v>2000</v>
      </c>
    </row>
    <row r="58" spans="1:11" ht="8.1" customHeight="1" x14ac:dyDescent="0.25">
      <c r="A58" s="32"/>
      <c r="B58" s="33"/>
      <c r="C58" s="34"/>
      <c r="D58" s="26"/>
      <c r="E58" s="26"/>
      <c r="F58" s="31"/>
      <c r="G58" s="26"/>
      <c r="H58" s="26"/>
      <c r="I58" s="31"/>
    </row>
    <row r="59" spans="1:11" ht="12" customHeight="1" x14ac:dyDescent="0.25">
      <c r="A59" s="23"/>
      <c r="B59" s="24" t="s">
        <v>25</v>
      </c>
      <c r="C59" s="25"/>
      <c r="D59" s="26">
        <f>SUM(D60:D66)</f>
        <v>68154076.900000006</v>
      </c>
      <c r="E59" s="26">
        <f t="shared" ref="E59:I59" si="17">SUM(E60:E66)</f>
        <v>0</v>
      </c>
      <c r="F59" s="26">
        <f t="shared" si="17"/>
        <v>68154076.900000006</v>
      </c>
      <c r="G59" s="26">
        <f>SUM(G60:G66)</f>
        <v>16314145.799999999</v>
      </c>
      <c r="H59" s="26">
        <f>SUM(H60:H66)</f>
        <v>16314145.799999999</v>
      </c>
      <c r="I59" s="26">
        <f t="shared" si="17"/>
        <v>51839931.099999994</v>
      </c>
    </row>
    <row r="60" spans="1:11" ht="12" customHeight="1" x14ac:dyDescent="0.25">
      <c r="A60" s="27"/>
      <c r="B60" s="28"/>
      <c r="C60" s="29" t="s">
        <v>26</v>
      </c>
      <c r="D60" s="30">
        <v>0</v>
      </c>
      <c r="E60" s="30">
        <v>0</v>
      </c>
      <c r="F60" s="31">
        <f t="shared" ref="F60:F66" si="18">+D60+E60</f>
        <v>0</v>
      </c>
      <c r="G60" s="30">
        <v>10090</v>
      </c>
      <c r="H60" s="30">
        <f>+G60</f>
        <v>10090</v>
      </c>
      <c r="I60" s="31">
        <f t="shared" ref="I60:I66" si="19">+F60-G60</f>
        <v>-10090</v>
      </c>
    </row>
    <row r="61" spans="1:11" ht="12" customHeight="1" x14ac:dyDescent="0.25">
      <c r="A61" s="27"/>
      <c r="B61" s="28"/>
      <c r="C61" s="29" t="s">
        <v>27</v>
      </c>
      <c r="D61" s="30">
        <v>603196.80000000005</v>
      </c>
      <c r="E61" s="30">
        <v>0</v>
      </c>
      <c r="F61" s="31">
        <f t="shared" si="18"/>
        <v>603196.80000000005</v>
      </c>
      <c r="G61" s="30">
        <v>0</v>
      </c>
      <c r="H61" s="30">
        <v>0</v>
      </c>
      <c r="I61" s="31">
        <f t="shared" si="19"/>
        <v>603196.80000000005</v>
      </c>
    </row>
    <row r="62" spans="1:11" ht="12" customHeight="1" x14ac:dyDescent="0.25">
      <c r="A62" s="27"/>
      <c r="B62" s="28"/>
      <c r="C62" s="29" t="s">
        <v>28</v>
      </c>
      <c r="D62" s="30">
        <v>21267552.699999999</v>
      </c>
      <c r="E62" s="30">
        <v>0</v>
      </c>
      <c r="F62" s="31">
        <f t="shared" si="18"/>
        <v>21267552.699999999</v>
      </c>
      <c r="G62" s="30">
        <v>4927888.9000000004</v>
      </c>
      <c r="H62" s="30">
        <f>+G62</f>
        <v>4927888.9000000004</v>
      </c>
      <c r="I62" s="31">
        <f t="shared" si="19"/>
        <v>16339663.799999999</v>
      </c>
    </row>
    <row r="63" spans="1:11" ht="12" customHeight="1" x14ac:dyDescent="0.25">
      <c r="A63" s="27"/>
      <c r="B63" s="28"/>
      <c r="C63" s="29" t="s">
        <v>29</v>
      </c>
      <c r="D63" s="30">
        <v>10314.1</v>
      </c>
      <c r="E63" s="30">
        <v>0</v>
      </c>
      <c r="F63" s="31">
        <f t="shared" si="18"/>
        <v>10314.1</v>
      </c>
      <c r="G63" s="30">
        <v>0</v>
      </c>
      <c r="H63" s="30">
        <v>0</v>
      </c>
      <c r="I63" s="31">
        <f t="shared" si="19"/>
        <v>10314.1</v>
      </c>
    </row>
    <row r="64" spans="1:11" ht="12" customHeight="1" x14ac:dyDescent="0.25">
      <c r="A64" s="27"/>
      <c r="B64" s="28"/>
      <c r="C64" s="29" t="s">
        <v>30</v>
      </c>
      <c r="D64" s="30">
        <v>46189665.299999997</v>
      </c>
      <c r="E64" s="30">
        <v>0</v>
      </c>
      <c r="F64" s="31">
        <f t="shared" si="18"/>
        <v>46189665.299999997</v>
      </c>
      <c r="G64" s="30">
        <v>11149847.199999999</v>
      </c>
      <c r="H64" s="30">
        <f>+G64</f>
        <v>11149847.199999999</v>
      </c>
      <c r="I64" s="31">
        <f t="shared" si="19"/>
        <v>35039818.099999994</v>
      </c>
    </row>
    <row r="65" spans="1:9" ht="12" customHeight="1" x14ac:dyDescent="0.25">
      <c r="A65" s="27"/>
      <c r="B65" s="28"/>
      <c r="C65" s="29" t="s">
        <v>31</v>
      </c>
      <c r="D65" s="30">
        <v>83348</v>
      </c>
      <c r="E65" s="30">
        <v>0</v>
      </c>
      <c r="F65" s="31">
        <f t="shared" si="18"/>
        <v>83348</v>
      </c>
      <c r="G65" s="30">
        <v>226319.7</v>
      </c>
      <c r="H65" s="30">
        <f>+G65</f>
        <v>226319.7</v>
      </c>
      <c r="I65" s="31">
        <f t="shared" si="19"/>
        <v>-142971.70000000001</v>
      </c>
    </row>
    <row r="66" spans="1:9" ht="12" customHeight="1" x14ac:dyDescent="0.25">
      <c r="A66" s="27"/>
      <c r="B66" s="28"/>
      <c r="C66" s="29" t="s">
        <v>32</v>
      </c>
      <c r="D66" s="30">
        <v>0</v>
      </c>
      <c r="E66" s="30">
        <v>0</v>
      </c>
      <c r="F66" s="31">
        <f t="shared" si="18"/>
        <v>0</v>
      </c>
      <c r="G66" s="30">
        <v>0</v>
      </c>
      <c r="H66" s="30">
        <v>0</v>
      </c>
      <c r="I66" s="31">
        <f t="shared" si="19"/>
        <v>0</v>
      </c>
    </row>
    <row r="67" spans="1:9" ht="8.1" customHeight="1" x14ac:dyDescent="0.25">
      <c r="A67" s="32"/>
      <c r="B67" s="33"/>
      <c r="C67" s="34"/>
      <c r="D67" s="26"/>
      <c r="E67" s="26"/>
      <c r="F67" s="31"/>
      <c r="G67" s="26"/>
      <c r="H67" s="26"/>
      <c r="I67" s="31"/>
    </row>
    <row r="68" spans="1:9" ht="12" customHeight="1" x14ac:dyDescent="0.25">
      <c r="A68" s="23"/>
      <c r="B68" s="24" t="s">
        <v>33</v>
      </c>
      <c r="C68" s="25"/>
      <c r="D68" s="26">
        <f>SUM(D69:D77)</f>
        <v>753706.6</v>
      </c>
      <c r="E68" s="26">
        <f t="shared" ref="E68:I68" si="20">SUM(E69:E77)</f>
        <v>0</v>
      </c>
      <c r="F68" s="26">
        <f t="shared" si="20"/>
        <v>753706.6</v>
      </c>
      <c r="G68" s="26">
        <f t="shared" si="20"/>
        <v>0</v>
      </c>
      <c r="H68" s="26">
        <f t="shared" si="20"/>
        <v>0</v>
      </c>
      <c r="I68" s="26">
        <f t="shared" si="20"/>
        <v>753706.6</v>
      </c>
    </row>
    <row r="69" spans="1:9" ht="12" customHeight="1" x14ac:dyDescent="0.25">
      <c r="A69" s="27"/>
      <c r="B69" s="28"/>
      <c r="C69" s="29" t="s">
        <v>34</v>
      </c>
      <c r="D69" s="30">
        <v>198772.6</v>
      </c>
      <c r="E69" s="30">
        <v>0</v>
      </c>
      <c r="F69" s="31">
        <f t="shared" ref="F69:F77" si="21">+D69+E69</f>
        <v>198772.6</v>
      </c>
      <c r="G69" s="30">
        <v>0</v>
      </c>
      <c r="H69" s="30">
        <v>0</v>
      </c>
      <c r="I69" s="31">
        <f t="shared" ref="I69:I77" si="22">+F69-G69</f>
        <v>198772.6</v>
      </c>
    </row>
    <row r="70" spans="1:9" ht="12" customHeight="1" x14ac:dyDescent="0.25">
      <c r="A70" s="27"/>
      <c r="B70" s="28"/>
      <c r="C70" s="29" t="s">
        <v>35</v>
      </c>
      <c r="D70" s="30">
        <v>545613.6</v>
      </c>
      <c r="E70" s="30">
        <v>0</v>
      </c>
      <c r="F70" s="31">
        <f t="shared" si="21"/>
        <v>545613.6</v>
      </c>
      <c r="G70" s="30">
        <v>0</v>
      </c>
      <c r="H70" s="30">
        <v>0</v>
      </c>
      <c r="I70" s="31">
        <f t="shared" si="22"/>
        <v>545613.6</v>
      </c>
    </row>
    <row r="71" spans="1:9" ht="12" customHeight="1" x14ac:dyDescent="0.25">
      <c r="A71" s="27"/>
      <c r="B71" s="28"/>
      <c r="C71" s="29" t="s">
        <v>36</v>
      </c>
      <c r="D71" s="30">
        <v>0</v>
      </c>
      <c r="E71" s="30">
        <v>0</v>
      </c>
      <c r="F71" s="31">
        <f t="shared" si="21"/>
        <v>0</v>
      </c>
      <c r="G71" s="30">
        <v>0</v>
      </c>
      <c r="H71" s="30">
        <v>0</v>
      </c>
      <c r="I71" s="31">
        <f t="shared" si="22"/>
        <v>0</v>
      </c>
    </row>
    <row r="72" spans="1:9" ht="12" customHeight="1" x14ac:dyDescent="0.25">
      <c r="A72" s="27"/>
      <c r="B72" s="28"/>
      <c r="C72" s="29" t="s">
        <v>37</v>
      </c>
      <c r="D72" s="30">
        <v>0</v>
      </c>
      <c r="E72" s="30">
        <v>0</v>
      </c>
      <c r="F72" s="31">
        <f t="shared" si="21"/>
        <v>0</v>
      </c>
      <c r="G72" s="30">
        <v>0</v>
      </c>
      <c r="H72" s="30">
        <v>0</v>
      </c>
      <c r="I72" s="31">
        <f t="shared" si="22"/>
        <v>0</v>
      </c>
    </row>
    <row r="73" spans="1:9" ht="12" customHeight="1" x14ac:dyDescent="0.25">
      <c r="A73" s="27"/>
      <c r="B73" s="28"/>
      <c r="C73" s="29" t="s">
        <v>38</v>
      </c>
      <c r="D73" s="30">
        <v>0</v>
      </c>
      <c r="E73" s="30">
        <v>0</v>
      </c>
      <c r="F73" s="31">
        <f t="shared" si="21"/>
        <v>0</v>
      </c>
      <c r="G73" s="30">
        <v>0</v>
      </c>
      <c r="H73" s="30">
        <v>0</v>
      </c>
      <c r="I73" s="31">
        <f t="shared" si="22"/>
        <v>0</v>
      </c>
    </row>
    <row r="74" spans="1:9" ht="12" customHeight="1" x14ac:dyDescent="0.25">
      <c r="A74" s="27"/>
      <c r="B74" s="28"/>
      <c r="C74" s="29" t="s">
        <v>39</v>
      </c>
      <c r="D74" s="30">
        <v>0</v>
      </c>
      <c r="E74" s="30">
        <v>0</v>
      </c>
      <c r="F74" s="31">
        <f t="shared" si="21"/>
        <v>0</v>
      </c>
      <c r="G74" s="30">
        <v>0</v>
      </c>
      <c r="H74" s="30">
        <v>0</v>
      </c>
      <c r="I74" s="31">
        <f t="shared" si="22"/>
        <v>0</v>
      </c>
    </row>
    <row r="75" spans="1:9" ht="12" customHeight="1" x14ac:dyDescent="0.25">
      <c r="A75" s="27"/>
      <c r="B75" s="28"/>
      <c r="C75" s="29" t="s">
        <v>40</v>
      </c>
      <c r="D75" s="30">
        <v>0</v>
      </c>
      <c r="E75" s="30">
        <v>0</v>
      </c>
      <c r="F75" s="31">
        <f t="shared" si="21"/>
        <v>0</v>
      </c>
      <c r="G75" s="30">
        <v>0</v>
      </c>
      <c r="H75" s="30">
        <v>0</v>
      </c>
      <c r="I75" s="31">
        <f t="shared" si="22"/>
        <v>0</v>
      </c>
    </row>
    <row r="76" spans="1:9" ht="12" customHeight="1" x14ac:dyDescent="0.25">
      <c r="A76" s="27"/>
      <c r="B76" s="28"/>
      <c r="C76" s="29" t="s">
        <v>41</v>
      </c>
      <c r="D76" s="30">
        <v>9320.4</v>
      </c>
      <c r="E76" s="30">
        <v>0</v>
      </c>
      <c r="F76" s="31">
        <f t="shared" si="21"/>
        <v>9320.4</v>
      </c>
      <c r="G76" s="30">
        <v>0</v>
      </c>
      <c r="H76" s="30">
        <v>0</v>
      </c>
      <c r="I76" s="31">
        <f t="shared" si="22"/>
        <v>9320.4</v>
      </c>
    </row>
    <row r="77" spans="1:9" ht="12" customHeight="1" x14ac:dyDescent="0.25">
      <c r="A77" s="27"/>
      <c r="B77" s="28"/>
      <c r="C77" s="29" t="s">
        <v>42</v>
      </c>
      <c r="D77" s="30">
        <v>0</v>
      </c>
      <c r="E77" s="30">
        <v>0</v>
      </c>
      <c r="F77" s="31">
        <f t="shared" si="21"/>
        <v>0</v>
      </c>
      <c r="G77" s="30">
        <v>0</v>
      </c>
      <c r="H77" s="30">
        <v>0</v>
      </c>
      <c r="I77" s="31">
        <f t="shared" si="22"/>
        <v>0</v>
      </c>
    </row>
    <row r="78" spans="1:9" ht="8.1" customHeight="1" x14ac:dyDescent="0.25">
      <c r="A78" s="32"/>
      <c r="B78" s="33"/>
      <c r="C78" s="34"/>
      <c r="D78" s="26"/>
      <c r="E78" s="26"/>
      <c r="F78" s="31"/>
      <c r="G78" s="26"/>
      <c r="H78" s="26"/>
      <c r="I78" s="31"/>
    </row>
    <row r="79" spans="1:9" ht="14.1" customHeight="1" x14ac:dyDescent="0.25">
      <c r="A79" s="23"/>
      <c r="B79" s="24" t="s">
        <v>43</v>
      </c>
      <c r="C79" s="25"/>
      <c r="D79" s="26">
        <f>SUM(D80:D83)</f>
        <v>17138858.399999999</v>
      </c>
      <c r="E79" s="26">
        <f t="shared" ref="E79:I79" si="23">SUM(E80:E83)</f>
        <v>0</v>
      </c>
      <c r="F79" s="26">
        <f t="shared" si="23"/>
        <v>17138858.399999999</v>
      </c>
      <c r="G79" s="26">
        <f t="shared" si="23"/>
        <v>4612733</v>
      </c>
      <c r="H79" s="26">
        <f t="shared" si="23"/>
        <v>4612733</v>
      </c>
      <c r="I79" s="26">
        <f t="shared" si="23"/>
        <v>12526125.399999999</v>
      </c>
    </row>
    <row r="80" spans="1:9" ht="14.1" customHeight="1" x14ac:dyDescent="0.25">
      <c r="A80" s="27"/>
      <c r="B80" s="28"/>
      <c r="C80" s="29" t="s">
        <v>44</v>
      </c>
      <c r="D80" s="30">
        <v>0</v>
      </c>
      <c r="E80" s="30">
        <v>0</v>
      </c>
      <c r="F80" s="31">
        <f t="shared" ref="F80:F83" si="24">+D80+E80</f>
        <v>0</v>
      </c>
      <c r="G80" s="30">
        <v>66731.600000000006</v>
      </c>
      <c r="H80" s="30">
        <f>+G80</f>
        <v>66731.600000000006</v>
      </c>
      <c r="I80" s="31">
        <f t="shared" ref="I80:I83" si="25">+F80-G80</f>
        <v>-66731.600000000006</v>
      </c>
    </row>
    <row r="81" spans="1:9" ht="14.1" customHeight="1" x14ac:dyDescent="0.25">
      <c r="A81" s="27"/>
      <c r="B81" s="28"/>
      <c r="C81" s="29" t="s">
        <v>45</v>
      </c>
      <c r="D81" s="30">
        <v>17138858.399999999</v>
      </c>
      <c r="E81" s="30">
        <v>0</v>
      </c>
      <c r="F81" s="31">
        <f t="shared" si="24"/>
        <v>17138858.399999999</v>
      </c>
      <c r="G81" s="30">
        <v>4546001.4000000004</v>
      </c>
      <c r="H81" s="30">
        <f>+G81</f>
        <v>4546001.4000000004</v>
      </c>
      <c r="I81" s="31">
        <f t="shared" si="25"/>
        <v>12592856.999999998</v>
      </c>
    </row>
    <row r="82" spans="1:9" ht="14.1" customHeight="1" x14ac:dyDescent="0.25">
      <c r="A82" s="27"/>
      <c r="B82" s="28"/>
      <c r="C82" s="29" t="s">
        <v>46</v>
      </c>
      <c r="D82" s="30">
        <v>0</v>
      </c>
      <c r="E82" s="30">
        <v>0</v>
      </c>
      <c r="F82" s="31">
        <f t="shared" si="24"/>
        <v>0</v>
      </c>
      <c r="G82" s="30">
        <v>0</v>
      </c>
      <c r="H82" s="30">
        <v>0</v>
      </c>
      <c r="I82" s="31">
        <f t="shared" si="25"/>
        <v>0</v>
      </c>
    </row>
    <row r="83" spans="1:9" ht="14.1" customHeight="1" x14ac:dyDescent="0.25">
      <c r="A83" s="27"/>
      <c r="B83" s="28"/>
      <c r="C83" s="29" t="s">
        <v>47</v>
      </c>
      <c r="D83" s="30">
        <v>0</v>
      </c>
      <c r="E83" s="30">
        <v>0</v>
      </c>
      <c r="F83" s="31">
        <f t="shared" si="24"/>
        <v>0</v>
      </c>
      <c r="G83" s="30">
        <v>0</v>
      </c>
      <c r="H83" s="30">
        <v>0</v>
      </c>
      <c r="I83" s="31">
        <f t="shared" si="25"/>
        <v>0</v>
      </c>
    </row>
    <row r="84" spans="1:9" ht="8.1" customHeight="1" x14ac:dyDescent="0.25">
      <c r="A84" s="32"/>
      <c r="B84" s="33"/>
      <c r="C84" s="34"/>
      <c r="D84" s="26"/>
      <c r="E84" s="26"/>
      <c r="F84" s="31"/>
      <c r="G84" s="26"/>
      <c r="H84" s="26"/>
      <c r="I84" s="31"/>
    </row>
    <row r="85" spans="1:9" ht="15" x14ac:dyDescent="0.25">
      <c r="A85" s="36" t="s">
        <v>49</v>
      </c>
      <c r="B85" s="37"/>
      <c r="C85" s="38"/>
      <c r="D85" s="26">
        <f>+D11+D48</f>
        <v>265898591.641</v>
      </c>
      <c r="E85" s="26">
        <f t="shared" ref="E85:I85" si="26">+E11+E48</f>
        <v>0</v>
      </c>
      <c r="F85" s="26">
        <f t="shared" si="26"/>
        <v>265898591.641</v>
      </c>
      <c r="G85" s="26">
        <f>+G11+G48</f>
        <v>72145764.39508</v>
      </c>
      <c r="H85" s="26">
        <f t="shared" si="26"/>
        <v>66527637.497619994</v>
      </c>
      <c r="I85" s="26">
        <f t="shared" si="26"/>
        <v>193752827.24592</v>
      </c>
    </row>
    <row r="86" spans="1:9" ht="8.1" customHeight="1" x14ac:dyDescent="0.25">
      <c r="A86" s="39"/>
      <c r="B86" s="40"/>
      <c r="C86" s="41"/>
      <c r="D86" s="42"/>
      <c r="E86" s="42"/>
      <c r="F86" s="42"/>
      <c r="G86" s="42"/>
      <c r="H86" s="42"/>
      <c r="I86" s="43"/>
    </row>
    <row r="87" spans="1:9" ht="15" x14ac:dyDescent="0.25">
      <c r="D87" s="44"/>
      <c r="E87" s="44"/>
      <c r="F87" s="44"/>
      <c r="G87" s="44"/>
      <c r="H87" s="44"/>
      <c r="I87" s="44"/>
    </row>
  </sheetData>
  <mergeCells count="14">
    <mergeCell ref="A48:C48"/>
    <mergeCell ref="A85:C85"/>
    <mergeCell ref="A7:I7"/>
    <mergeCell ref="A8:C9"/>
    <mergeCell ref="D8:H8"/>
    <mergeCell ref="I8:I9"/>
    <mergeCell ref="A10:C10"/>
    <mergeCell ref="A11:C11"/>
    <mergeCell ref="A1:I1"/>
    <mergeCell ref="A2:I2"/>
    <mergeCell ref="A3:I3"/>
    <mergeCell ref="A4:I4"/>
    <mergeCell ref="A5:I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2021-04-30T15:02:45Z</cp:lastPrinted>
  <dcterms:created xsi:type="dcterms:W3CDTF">2021-04-30T15:02:41Z</dcterms:created>
  <dcterms:modified xsi:type="dcterms:W3CDTF">2021-04-30T15:03:01Z</dcterms:modified>
</cp:coreProperties>
</file>