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ol\Downloads\archive\"/>
    </mc:Choice>
  </mc:AlternateContent>
  <bookViews>
    <workbookView xWindow="0" yWindow="0" windowWidth="28800" windowHeight="12135"/>
  </bookViews>
  <sheets>
    <sheet name="FORMATO 6b ok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1" i="1" l="1"/>
  <c r="I61" i="1" s="1"/>
  <c r="F60" i="1"/>
  <c r="I60" i="1" s="1"/>
  <c r="F59" i="1"/>
  <c r="I59" i="1" s="1"/>
  <c r="F58" i="1"/>
  <c r="I58" i="1" s="1"/>
  <c r="F57" i="1"/>
  <c r="I57" i="1" s="1"/>
  <c r="H56" i="1"/>
  <c r="F56" i="1"/>
  <c r="I56" i="1" s="1"/>
  <c r="H55" i="1"/>
  <c r="F55" i="1"/>
  <c r="I55" i="1" s="1"/>
  <c r="H54" i="1"/>
  <c r="H27" i="1" s="1"/>
  <c r="F54" i="1"/>
  <c r="I54" i="1" s="1"/>
  <c r="H53" i="1"/>
  <c r="F53" i="1"/>
  <c r="I53" i="1" s="1"/>
  <c r="F52" i="1"/>
  <c r="I52" i="1" s="1"/>
  <c r="H51" i="1"/>
  <c r="H24" i="1" s="1"/>
  <c r="F51" i="1"/>
  <c r="I51" i="1" s="1"/>
  <c r="I50" i="1"/>
  <c r="F50" i="1"/>
  <c r="I49" i="1"/>
  <c r="F49" i="1"/>
  <c r="I48" i="1"/>
  <c r="F48" i="1"/>
  <c r="H47" i="1"/>
  <c r="F47" i="1"/>
  <c r="I47" i="1" s="1"/>
  <c r="H46" i="1"/>
  <c r="H19" i="1" s="1"/>
  <c r="H10" i="1" s="1"/>
  <c r="H63" i="1" s="1"/>
  <c r="F46" i="1"/>
  <c r="I46" i="1" s="1"/>
  <c r="H45" i="1"/>
  <c r="F45" i="1"/>
  <c r="I45" i="1" s="1"/>
  <c r="H44" i="1"/>
  <c r="D44" i="1"/>
  <c r="F44" i="1" s="1"/>
  <c r="H43" i="1"/>
  <c r="F43" i="1"/>
  <c r="I43" i="1" s="1"/>
  <c r="H42" i="1"/>
  <c r="F42" i="1"/>
  <c r="I42" i="1" s="1"/>
  <c r="F41" i="1"/>
  <c r="I41" i="1" s="1"/>
  <c r="F40" i="1"/>
  <c r="I40" i="1" s="1"/>
  <c r="F39" i="1"/>
  <c r="I39" i="1" s="1"/>
  <c r="F38" i="1"/>
  <c r="I38" i="1" s="1"/>
  <c r="H36" i="1"/>
  <c r="G36" i="1"/>
  <c r="E36" i="1"/>
  <c r="D36" i="1"/>
  <c r="F34" i="1"/>
  <c r="I34" i="1" s="1"/>
  <c r="E33" i="1"/>
  <c r="D33" i="1"/>
  <c r="F33" i="1" s="1"/>
  <c r="I33" i="1" s="1"/>
  <c r="F32" i="1"/>
  <c r="I32" i="1" s="1"/>
  <c r="F31" i="1"/>
  <c r="I31" i="1" s="1"/>
  <c r="F30" i="1"/>
  <c r="I30" i="1" s="1"/>
  <c r="H29" i="1"/>
  <c r="G29" i="1"/>
  <c r="F29" i="1"/>
  <c r="I29" i="1" s="1"/>
  <c r="E29" i="1"/>
  <c r="H28" i="1"/>
  <c r="G28" i="1"/>
  <c r="E28" i="1"/>
  <c r="D28" i="1"/>
  <c r="F28" i="1" s="1"/>
  <c r="I28" i="1" s="1"/>
  <c r="G27" i="1"/>
  <c r="E27" i="1"/>
  <c r="D27" i="1"/>
  <c r="F27" i="1" s="1"/>
  <c r="I27" i="1" s="1"/>
  <c r="H26" i="1"/>
  <c r="G26" i="1"/>
  <c r="E26" i="1"/>
  <c r="D26" i="1"/>
  <c r="F26" i="1" s="1"/>
  <c r="I26" i="1" s="1"/>
  <c r="I25" i="1"/>
  <c r="F25" i="1"/>
  <c r="G24" i="1"/>
  <c r="E24" i="1"/>
  <c r="F24" i="1" s="1"/>
  <c r="I24" i="1" s="1"/>
  <c r="E23" i="1"/>
  <c r="D23" i="1"/>
  <c r="F23" i="1" s="1"/>
  <c r="I23" i="1" s="1"/>
  <c r="F22" i="1"/>
  <c r="I22" i="1" s="1"/>
  <c r="F21" i="1"/>
  <c r="I21" i="1" s="1"/>
  <c r="H20" i="1"/>
  <c r="G20" i="1"/>
  <c r="F20" i="1"/>
  <c r="I20" i="1" s="1"/>
  <c r="E20" i="1"/>
  <c r="G19" i="1"/>
  <c r="E19" i="1"/>
  <c r="D19" i="1"/>
  <c r="F19" i="1" s="1"/>
  <c r="I19" i="1" s="1"/>
  <c r="H18" i="1"/>
  <c r="G18" i="1"/>
  <c r="G10" i="1" s="1"/>
  <c r="G63" i="1" s="1"/>
  <c r="E18" i="1"/>
  <c r="F18" i="1" s="1"/>
  <c r="I18" i="1" s="1"/>
  <c r="H17" i="1"/>
  <c r="G17" i="1"/>
  <c r="E17" i="1"/>
  <c r="D17" i="1"/>
  <c r="F17" i="1" s="1"/>
  <c r="I17" i="1" s="1"/>
  <c r="H16" i="1"/>
  <c r="G16" i="1"/>
  <c r="E16" i="1"/>
  <c r="D16" i="1"/>
  <c r="F16" i="1" s="1"/>
  <c r="I16" i="1" s="1"/>
  <c r="H15" i="1"/>
  <c r="G15" i="1"/>
  <c r="E15" i="1"/>
  <c r="D15" i="1"/>
  <c r="F15" i="1" s="1"/>
  <c r="F14" i="1"/>
  <c r="I14" i="1" s="1"/>
  <c r="F13" i="1"/>
  <c r="I13" i="1" s="1"/>
  <c r="F12" i="1"/>
  <c r="I12" i="1" s="1"/>
  <c r="D10" i="1"/>
  <c r="D63" i="1" s="1"/>
  <c r="I15" i="1" l="1"/>
  <c r="F10" i="1"/>
  <c r="I10" i="1"/>
  <c r="I36" i="1"/>
  <c r="I44" i="1"/>
  <c r="F36" i="1"/>
  <c r="E10" i="1"/>
  <c r="E63" i="1" s="1"/>
  <c r="F63" i="1" l="1"/>
  <c r="I63" i="1"/>
</calcChain>
</file>

<file path=xl/sharedStrings.xml><?xml version="1.0" encoding="utf-8"?>
<sst xmlns="http://schemas.openxmlformats.org/spreadsheetml/2006/main" count="111" uniqueCount="65">
  <si>
    <t>Formato 6 b) Estado Analítico del Ejercicio del Presupuesto de Egresos Detallado - LDF</t>
  </si>
  <si>
    <t>(Clasificación Administrativa)</t>
  </si>
  <si>
    <t>Sector Central del Poder Ejecutivo del Estado Libre y Soberano de México</t>
  </si>
  <si>
    <t>Estado Analítico del Ejercicio del Presupuesto de Egresos Detallado - LDF</t>
  </si>
  <si>
    <t>Del 1 de enero al 31 de diciembre de 2021 (b)</t>
  </si>
  <si>
    <t>(Miles de 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</si>
  <si>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</si>
  <si>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</si>
  <si>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</si>
  <si>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</si>
  <si>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</si>
  <si>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</si>
  <si>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</si>
  <si>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</si>
  <si>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
(I=A+B+C+D+E+F+G+H+I+J+K+L+M+N+Ñ+O+P+Q+R+S+T+U+V+W+X+Y+Z)</t>
  </si>
  <si>
    <t>A</t>
  </si>
  <si>
    <t>Gubernatura</t>
  </si>
  <si>
    <t>C</t>
  </si>
  <si>
    <t>Coordinación General de Comunicación Social</t>
  </si>
  <si>
    <t>D</t>
  </si>
  <si>
    <t>Secretaria General de Gobierno</t>
  </si>
  <si>
    <t>E</t>
  </si>
  <si>
    <t>Secretaria de Seguridad</t>
  </si>
  <si>
    <t>F</t>
  </si>
  <si>
    <t>Secretaría de Finanzas</t>
  </si>
  <si>
    <t>G</t>
  </si>
  <si>
    <t>Secretaría de Salud</t>
  </si>
  <si>
    <t>H</t>
  </si>
  <si>
    <t>Secretaría del Trabajo</t>
  </si>
  <si>
    <t>I</t>
  </si>
  <si>
    <t>Secretaría de Educación</t>
  </si>
  <si>
    <t>J</t>
  </si>
  <si>
    <t>Secretaría de Desarrollo Social</t>
  </si>
  <si>
    <t>K</t>
  </si>
  <si>
    <t>Secretaría de Desarrollo Económico</t>
  </si>
  <si>
    <t>L</t>
  </si>
  <si>
    <t>Secretaría de la Contraloría</t>
  </si>
  <si>
    <t>M</t>
  </si>
  <si>
    <t>Secretaria de Movilidad</t>
  </si>
  <si>
    <t>N</t>
  </si>
  <si>
    <t>Secretaría de Medio Ambiente</t>
  </si>
  <si>
    <t>Ñ</t>
  </si>
  <si>
    <t>Secretaría de Justicia y Derechos Humanos</t>
  </si>
  <si>
    <t>O</t>
  </si>
  <si>
    <t xml:space="preserve">Secretaría de Desarrollo Urbano y Obra </t>
  </si>
  <si>
    <t>P</t>
  </si>
  <si>
    <t>Secretaría del Campo</t>
  </si>
  <si>
    <t>Q</t>
  </si>
  <si>
    <t>Secretaría del Cultura y Turismo</t>
  </si>
  <si>
    <t>R</t>
  </si>
  <si>
    <t>Secretaría de la Mujer</t>
  </si>
  <si>
    <t>S</t>
  </si>
  <si>
    <t>Junta Local de Conciliación y Arbitraje Valle de Toluca</t>
  </si>
  <si>
    <t>T</t>
  </si>
  <si>
    <t>Tribunal Estatal de Conciliación y Arbitraje</t>
  </si>
  <si>
    <t>U</t>
  </si>
  <si>
    <t>Junta Local de Conciliación y Arbitraje del Valle de Cuautitlán Texcoco</t>
  </si>
  <si>
    <t>V</t>
  </si>
  <si>
    <t>Organos Autónomos</t>
  </si>
  <si>
    <t>W</t>
  </si>
  <si>
    <t>Poderes Legislativo y Judicial</t>
  </si>
  <si>
    <t>II. Gasto Etiquetado
(II=A+B+C+D+E+F+G+H+I+J+K+L+M+N+Ñ+O+P+Q+R+S+T+U+V+W+X+Y+Z)</t>
  </si>
  <si>
    <t>B</t>
  </si>
  <si>
    <t>Secretaría Técnica del Gabinete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</si>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</sst>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3" fillId="0" borderId="0" xfId="0" applyFont="1"/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164" fontId="4" fillId="0" borderId="5" xfId="0" applyNumberFormat="1" applyFont="1" applyBorder="1" applyAlignment="1">
      <alignment vertical="center" wrapText="1"/>
    </xf>
    <xf numFmtId="164" fontId="4" fillId="0" borderId="11" xfId="0" applyNumberFormat="1" applyFont="1" applyBorder="1" applyAlignment="1">
      <alignment vertical="center" wrapText="1"/>
    </xf>
    <xf numFmtId="164" fontId="5" fillId="0" borderId="5" xfId="0" applyNumberFormat="1" applyFont="1" applyBorder="1" applyAlignment="1">
      <alignment vertical="center" wrapText="1"/>
    </xf>
    <xf numFmtId="164" fontId="5" fillId="0" borderId="11" xfId="0" applyNumberFormat="1" applyFont="1" applyBorder="1" applyAlignment="1">
      <alignment vertical="center" wrapText="1"/>
    </xf>
    <xf numFmtId="0" fontId="5" fillId="0" borderId="4" xfId="0" applyFont="1" applyBorder="1"/>
    <xf numFmtId="0" fontId="5" fillId="0" borderId="5" xfId="0" applyFont="1" applyBorder="1" applyAlignment="1">
      <alignment horizontal="left" vertical="center" wrapText="1"/>
    </xf>
    <xf numFmtId="164" fontId="5" fillId="0" borderId="5" xfId="0" applyNumberFormat="1" applyFont="1" applyBorder="1" applyAlignment="1">
      <alignment horizontal="right" vertical="center" wrapText="1"/>
    </xf>
    <xf numFmtId="164" fontId="5" fillId="0" borderId="11" xfId="0" applyNumberFormat="1" applyFont="1" applyBorder="1" applyAlignment="1">
      <alignment horizontal="right" vertical="center" wrapText="1"/>
    </xf>
    <xf numFmtId="4" fontId="3" fillId="0" borderId="0" xfId="0" applyNumberFormat="1" applyFont="1"/>
    <xf numFmtId="164" fontId="5" fillId="0" borderId="11" xfId="0" applyNumberFormat="1" applyFont="1" applyFill="1" applyBorder="1" applyAlignment="1">
      <alignment horizontal="right" vertical="center" wrapText="1"/>
    </xf>
    <xf numFmtId="164" fontId="5" fillId="0" borderId="5" xfId="0" applyNumberFormat="1" applyFont="1" applyFill="1" applyBorder="1" applyAlignment="1">
      <alignment horizontal="right" vertical="center" wrapText="1"/>
    </xf>
    <xf numFmtId="49" fontId="5" fillId="0" borderId="5" xfId="0" applyNumberFormat="1" applyFont="1" applyBorder="1"/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164" fontId="4" fillId="0" borderId="10" xfId="0" applyNumberFormat="1" applyFont="1" applyBorder="1" applyAlignment="1">
      <alignment horizontal="right" vertical="center" wrapText="1"/>
    </xf>
    <xf numFmtId="164" fontId="3" fillId="0" borderId="0" xfId="0" applyNumberFormat="1" applyFont="1"/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164" fontId="4" fillId="0" borderId="12" xfId="0" applyNumberFormat="1" applyFont="1" applyBorder="1" applyAlignment="1">
      <alignment horizontal="right" vertical="center" wrapText="1"/>
    </xf>
    <xf numFmtId="4" fontId="6" fillId="0" borderId="0" xfId="0" applyNumberFormat="1" applyFont="1"/>
    <xf numFmtId="0" fontId="6" fillId="0" borderId="0" xfId="0" applyFont="1"/>
    <xf numFmtId="43" fontId="6" fillId="0" borderId="0" xfId="1" applyFont="1"/>
    <xf numFmtId="164" fontId="6" fillId="0" borderId="0" xfId="0" applyNumberFormat="1" applyFont="1"/>
    <xf numFmtId="43" fontId="6" fillId="0" borderId="0" xfId="0" applyNumberFormat="1" applyFont="1"/>
    <xf numFmtId="0" fontId="6" fillId="0" borderId="0" xfId="0" applyFont="1" applyAlignment="1">
      <alignment horizontal="right"/>
    </xf>
    <xf numFmtId="43" fontId="7" fillId="0" borderId="0" xfId="1" applyFont="1"/>
    <xf numFmtId="0" fontId="7" fillId="0" borderId="0" xfId="0" applyFont="1" applyFill="1" applyAlignment="1">
      <alignment horizontal="right"/>
    </xf>
    <xf numFmtId="164" fontId="8" fillId="0" borderId="0" xfId="0" applyNumberFormat="1" applyFont="1" applyFill="1"/>
    <xf numFmtId="0" fontId="3" fillId="0" borderId="0" xfId="0" applyFont="1" applyFill="1"/>
    <xf numFmtId="43" fontId="7" fillId="0" borderId="0" xfId="1" applyFont="1" applyFill="1"/>
    <xf numFmtId="43" fontId="3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"/>
  <sheetViews>
    <sheetView showGridLines="0" tabSelected="1" zoomScale="130" zoomScaleNormal="130" workbookViewId="0">
      <selection activeCell="C15" sqref="C15"/>
    </sheetView>
  </sheetViews>
  <sheetFormatPr baseColWidth="10" defaultColWidth="0" defaultRowHeight="14.25" zeroHeight="1" x14ac:dyDescent="0.2"/>
  <cols>
    <col min="1" max="2" width="2.7109375" style="4" customWidth="1"/>
    <col min="3" max="3" width="37.85546875" style="4" customWidth="1"/>
    <col min="4" max="4" width="10.5703125" style="4" bestFit="1" customWidth="1"/>
    <col min="5" max="5" width="10.7109375" style="4" bestFit="1" customWidth="1"/>
    <col min="6" max="6" width="10.85546875" style="4" bestFit="1" customWidth="1"/>
    <col min="7" max="7" width="11.140625" style="4" bestFit="1" customWidth="1"/>
    <col min="8" max="8" width="11.7109375" style="4" bestFit="1" customWidth="1"/>
    <col min="9" max="9" width="11.5703125" style="4" bestFit="1" customWidth="1"/>
    <col min="10" max="10" width="11.7109375" style="4" customWidth="1"/>
    <col min="11" max="16384" width="11.42578125" style="4" hidden="1"/>
  </cols>
  <sheetData>
    <row r="1" spans="2:10" ht="15" x14ac:dyDescent="0.2">
      <c r="B1" s="1" t="s">
        <v>0</v>
      </c>
      <c r="C1" s="2"/>
      <c r="D1" s="2"/>
      <c r="E1" s="2"/>
      <c r="F1" s="2"/>
      <c r="G1" s="2"/>
      <c r="H1" s="2"/>
      <c r="I1" s="3"/>
    </row>
    <row r="2" spans="2:10" ht="15" x14ac:dyDescent="0.25">
      <c r="B2" s="5" t="s">
        <v>1</v>
      </c>
      <c r="C2" s="6"/>
      <c r="D2" s="6"/>
      <c r="E2" s="6"/>
      <c r="F2" s="6"/>
      <c r="G2" s="6"/>
      <c r="H2" s="6"/>
      <c r="I2" s="7"/>
    </row>
    <row r="3" spans="2:10" ht="14.1" customHeight="1" x14ac:dyDescent="0.2">
      <c r="B3" s="8" t="s">
        <v>2</v>
      </c>
      <c r="C3" s="9"/>
      <c r="D3" s="9"/>
      <c r="E3" s="9"/>
      <c r="F3" s="9"/>
      <c r="G3" s="9"/>
      <c r="H3" s="9"/>
      <c r="I3" s="10"/>
    </row>
    <row r="4" spans="2:10" ht="14.1" customHeight="1" x14ac:dyDescent="0.2">
      <c r="B4" s="8" t="s">
        <v>3</v>
      </c>
      <c r="C4" s="9"/>
      <c r="D4" s="9"/>
      <c r="E4" s="9"/>
      <c r="F4" s="9"/>
      <c r="G4" s="9"/>
      <c r="H4" s="9"/>
      <c r="I4" s="10"/>
    </row>
    <row r="5" spans="2:10" ht="14.1" customHeight="1" x14ac:dyDescent="0.2">
      <c r="B5" s="8" t="s">
        <v>4</v>
      </c>
      <c r="C5" s="9"/>
      <c r="D5" s="9"/>
      <c r="E5" s="9"/>
      <c r="F5" s="9"/>
      <c r="G5" s="9"/>
      <c r="H5" s="9"/>
      <c r="I5" s="10"/>
    </row>
    <row r="6" spans="2:10" ht="14.1" customHeight="1" x14ac:dyDescent="0.2">
      <c r="B6" s="11" t="s">
        <v>5</v>
      </c>
      <c r="C6" s="12"/>
      <c r="D6" s="12"/>
      <c r="E6" s="12"/>
      <c r="F6" s="12"/>
      <c r="G6" s="12"/>
      <c r="H6" s="12"/>
      <c r="I6" s="13"/>
    </row>
    <row r="7" spans="2:10" ht="15" customHeight="1" x14ac:dyDescent="0.2">
      <c r="B7" s="14" t="s">
        <v>6</v>
      </c>
      <c r="C7" s="14"/>
      <c r="D7" s="14" t="s">
        <v>7</v>
      </c>
      <c r="E7" s="14"/>
      <c r="F7" s="14"/>
      <c r="G7" s="14"/>
      <c r="H7" s="14"/>
      <c r="I7" s="14" t="s">
        <v>8</v>
      </c>
    </row>
    <row r="8" spans="2:10" ht="21" customHeight="1" x14ac:dyDescent="0.2">
      <c r="B8" s="14"/>
      <c r="C8" s="14"/>
      <c r="D8" s="15" t="s">
        <v>9</v>
      </c>
      <c r="E8" s="15" t="s">
        <v>10</v>
      </c>
      <c r="F8" s="15" t="s">
        <v>11</v>
      </c>
      <c r="G8" s="15" t="s">
        <v>12</v>
      </c>
      <c r="H8" s="15" t="s">
        <v>13</v>
      </c>
      <c r="I8" s="14"/>
    </row>
    <row r="9" spans="2:10" ht="8.1" customHeight="1" x14ac:dyDescent="0.2">
      <c r="B9" s="16"/>
      <c r="C9" s="17"/>
      <c r="D9" s="18"/>
      <c r="E9" s="19"/>
      <c r="F9" s="19"/>
      <c r="G9" s="19"/>
      <c r="H9" s="19"/>
      <c r="I9" s="19"/>
    </row>
    <row r="10" spans="2:10" ht="30" customHeight="1" x14ac:dyDescent="0.2">
      <c r="B10" s="20" t="s">
        <v>14</v>
      </c>
      <c r="C10" s="21"/>
      <c r="D10" s="22">
        <f t="shared" ref="D10:I10" si="0">SUM(D12:D34)</f>
        <v>179256711.46566996</v>
      </c>
      <c r="E10" s="23">
        <f t="shared" si="0"/>
        <v>6342845.6000000006</v>
      </c>
      <c r="F10" s="23">
        <f t="shared" si="0"/>
        <v>185599557.06567004</v>
      </c>
      <c r="G10" s="23">
        <f t="shared" si="0"/>
        <v>177759807.29999995</v>
      </c>
      <c r="H10" s="23">
        <f t="shared" si="0"/>
        <v>170396848.50546995</v>
      </c>
      <c r="I10" s="23">
        <f t="shared" si="0"/>
        <v>7839749.7656700183</v>
      </c>
    </row>
    <row r="11" spans="2:10" ht="15.75" customHeight="1" x14ac:dyDescent="0.2">
      <c r="B11" s="20"/>
      <c r="C11" s="21"/>
      <c r="D11" s="24"/>
      <c r="E11" s="25"/>
      <c r="F11" s="25"/>
      <c r="G11" s="25"/>
      <c r="H11" s="25"/>
      <c r="I11" s="25"/>
    </row>
    <row r="12" spans="2:10" x14ac:dyDescent="0.2">
      <c r="B12" s="26" t="s">
        <v>15</v>
      </c>
      <c r="C12" s="27" t="s">
        <v>16</v>
      </c>
      <c r="D12" s="28">
        <v>56761.2</v>
      </c>
      <c r="E12" s="29">
        <v>-12600.6</v>
      </c>
      <c r="F12" s="29">
        <f t="shared" ref="F12:F34" si="1">+D12+E12</f>
        <v>44160.6</v>
      </c>
      <c r="G12" s="29">
        <v>35272.400000000001</v>
      </c>
      <c r="H12" s="29">
        <v>35150.81525</v>
      </c>
      <c r="I12" s="29">
        <f t="shared" ref="I12:I34" si="2">+F12-G12</f>
        <v>8888.1999999999971</v>
      </c>
      <c r="J12" s="30"/>
    </row>
    <row r="13" spans="2:10" x14ac:dyDescent="0.2">
      <c r="B13" s="26" t="s">
        <v>17</v>
      </c>
      <c r="C13" s="27" t="s">
        <v>18</v>
      </c>
      <c r="D13" s="28">
        <v>167480.20000000001</v>
      </c>
      <c r="E13" s="29">
        <v>548558.5</v>
      </c>
      <c r="F13" s="29">
        <f t="shared" si="1"/>
        <v>716038.7</v>
      </c>
      <c r="G13" s="29">
        <v>697122.7</v>
      </c>
      <c r="H13" s="29">
        <v>665067.46017999994</v>
      </c>
      <c r="I13" s="29">
        <f t="shared" si="2"/>
        <v>18916</v>
      </c>
      <c r="J13" s="30"/>
    </row>
    <row r="14" spans="2:10" x14ac:dyDescent="0.2">
      <c r="B14" s="26" t="s">
        <v>19</v>
      </c>
      <c r="C14" s="27" t="s">
        <v>20</v>
      </c>
      <c r="D14" s="28">
        <v>1717254.2</v>
      </c>
      <c r="E14" s="29">
        <v>-310023.2</v>
      </c>
      <c r="F14" s="29">
        <f t="shared" si="1"/>
        <v>1407231</v>
      </c>
      <c r="G14" s="29">
        <v>1230983.8999999999</v>
      </c>
      <c r="H14" s="29">
        <v>1189768.76401</v>
      </c>
      <c r="I14" s="29">
        <f t="shared" si="2"/>
        <v>176247.10000000009</v>
      </c>
      <c r="J14" s="30"/>
    </row>
    <row r="15" spans="2:10" x14ac:dyDescent="0.2">
      <c r="B15" s="26" t="s">
        <v>21</v>
      </c>
      <c r="C15" s="27" t="s">
        <v>22</v>
      </c>
      <c r="D15" s="28">
        <f>17888254-D42</f>
        <v>17496737.800000001</v>
      </c>
      <c r="E15" s="31">
        <f>-1232198.5-E42</f>
        <v>-1391782</v>
      </c>
      <c r="F15" s="29">
        <f t="shared" si="1"/>
        <v>16104955.800000001</v>
      </c>
      <c r="G15" s="29">
        <f>16029271.8-G42</f>
        <v>15478172.100000001</v>
      </c>
      <c r="H15" s="29">
        <f>14785678.83292-H42</f>
        <v>14234579.132920001</v>
      </c>
      <c r="I15" s="29">
        <f t="shared" si="2"/>
        <v>626783.69999999925</v>
      </c>
      <c r="J15" s="30"/>
    </row>
    <row r="16" spans="2:10" x14ac:dyDescent="0.2">
      <c r="B16" s="26" t="s">
        <v>23</v>
      </c>
      <c r="C16" s="27" t="s">
        <v>24</v>
      </c>
      <c r="D16" s="28">
        <f>70111395.4-D43</f>
        <v>52847958.500000007</v>
      </c>
      <c r="E16" s="31">
        <f>1373372.1-E43</f>
        <v>1202553.9000000001</v>
      </c>
      <c r="F16" s="29">
        <f>+D16+E16</f>
        <v>54050512.400000006</v>
      </c>
      <c r="G16" s="29">
        <f>70033983.6-G43</f>
        <v>52599728.499999993</v>
      </c>
      <c r="H16" s="29">
        <f>69410799.26137-H43</f>
        <v>51976544.161370002</v>
      </c>
      <c r="I16" s="29">
        <f t="shared" si="2"/>
        <v>1450783.9000000134</v>
      </c>
      <c r="J16" s="30"/>
    </row>
    <row r="17" spans="2:10" x14ac:dyDescent="0.2">
      <c r="B17" s="26" t="s">
        <v>25</v>
      </c>
      <c r="C17" s="27" t="s">
        <v>26</v>
      </c>
      <c r="D17" s="28">
        <f>32380859.2-D44</f>
        <v>9654546.6999999993</v>
      </c>
      <c r="E17" s="31">
        <f>846974.9-E44</f>
        <v>2885803.2</v>
      </c>
      <c r="F17" s="29">
        <f t="shared" si="1"/>
        <v>12540349.899999999</v>
      </c>
      <c r="G17" s="29">
        <f>30900626.8-G44</f>
        <v>10213142.600000001</v>
      </c>
      <c r="H17" s="29">
        <f>30000960.55259-H44</f>
        <v>9313476.3525900021</v>
      </c>
      <c r="I17" s="29">
        <f t="shared" si="2"/>
        <v>2327207.299999997</v>
      </c>
      <c r="J17" s="30"/>
    </row>
    <row r="18" spans="2:10" x14ac:dyDescent="0.2">
      <c r="B18" s="26" t="s">
        <v>27</v>
      </c>
      <c r="C18" s="27" t="s">
        <v>28</v>
      </c>
      <c r="D18" s="28">
        <v>1516060.4</v>
      </c>
      <c r="E18" s="31">
        <f>274633.5-E45</f>
        <v>27321.600000000006</v>
      </c>
      <c r="F18" s="29">
        <f t="shared" si="1"/>
        <v>1543382</v>
      </c>
      <c r="G18" s="29">
        <f>1655448.5-G45</f>
        <v>1408136.6</v>
      </c>
      <c r="H18" s="29">
        <f>1624126.46958-H45</f>
        <v>1376814.5695800001</v>
      </c>
      <c r="I18" s="29">
        <f t="shared" si="2"/>
        <v>135245.39999999991</v>
      </c>
      <c r="J18" s="30"/>
    </row>
    <row r="19" spans="2:10" x14ac:dyDescent="0.2">
      <c r="B19" s="26" t="s">
        <v>29</v>
      </c>
      <c r="C19" s="27" t="s">
        <v>30</v>
      </c>
      <c r="D19" s="28">
        <f>92359249.76567-D46</f>
        <v>46916273.965670004</v>
      </c>
      <c r="E19" s="31">
        <f>6351150.9-E46</f>
        <v>-5205464</v>
      </c>
      <c r="F19" s="29">
        <f t="shared" si="1"/>
        <v>41710809.965670004</v>
      </c>
      <c r="G19" s="29">
        <f>97902669.2-G46</f>
        <v>40903078.5</v>
      </c>
      <c r="H19" s="29">
        <f>96653789.74797-H46</f>
        <v>39654199.047969997</v>
      </c>
      <c r="I19" s="29">
        <f t="shared" si="2"/>
        <v>807731.46567000449</v>
      </c>
      <c r="J19" s="30"/>
    </row>
    <row r="20" spans="2:10" x14ac:dyDescent="0.2">
      <c r="B20" s="26" t="s">
        <v>31</v>
      </c>
      <c r="C20" s="27" t="s">
        <v>32</v>
      </c>
      <c r="D20" s="28">
        <v>6524658.5</v>
      </c>
      <c r="E20" s="31">
        <f>1390849.3-E47</f>
        <v>1383065</v>
      </c>
      <c r="F20" s="29">
        <f t="shared" si="1"/>
        <v>7907723.5</v>
      </c>
      <c r="G20" s="29">
        <f>7867759.1-G47</f>
        <v>7859974.7999999998</v>
      </c>
      <c r="H20" s="29">
        <f>7848719.88093-H47</f>
        <v>7840935.5809300002</v>
      </c>
      <c r="I20" s="29">
        <f t="shared" si="2"/>
        <v>47748.700000000186</v>
      </c>
      <c r="J20" s="30"/>
    </row>
    <row r="21" spans="2:10" x14ac:dyDescent="0.2">
      <c r="B21" s="26" t="s">
        <v>33</v>
      </c>
      <c r="C21" s="27" t="s">
        <v>34</v>
      </c>
      <c r="D21" s="28">
        <v>570801.69999999995</v>
      </c>
      <c r="E21" s="31">
        <v>139147.79999999999</v>
      </c>
      <c r="F21" s="29">
        <f t="shared" si="1"/>
        <v>709949.5</v>
      </c>
      <c r="G21" s="29">
        <v>661603</v>
      </c>
      <c r="H21" s="29">
        <v>632365.55306000006</v>
      </c>
      <c r="I21" s="29">
        <f t="shared" si="2"/>
        <v>48346.5</v>
      </c>
      <c r="J21" s="30"/>
    </row>
    <row r="22" spans="2:10" x14ac:dyDescent="0.2">
      <c r="B22" s="26" t="s">
        <v>35</v>
      </c>
      <c r="C22" s="27" t="s">
        <v>36</v>
      </c>
      <c r="D22" s="32">
        <v>394151.6</v>
      </c>
      <c r="E22" s="31">
        <v>14582.2</v>
      </c>
      <c r="F22" s="29">
        <f t="shared" si="1"/>
        <v>408733.8</v>
      </c>
      <c r="G22" s="29">
        <v>343597.5</v>
      </c>
      <c r="H22" s="29">
        <v>313201.64624000003</v>
      </c>
      <c r="I22" s="29">
        <f t="shared" si="2"/>
        <v>65136.299999999988</v>
      </c>
      <c r="J22" s="30"/>
    </row>
    <row r="23" spans="2:10" x14ac:dyDescent="0.2">
      <c r="B23" s="26" t="s">
        <v>37</v>
      </c>
      <c r="C23" s="27" t="s">
        <v>38</v>
      </c>
      <c r="D23" s="28">
        <f>6376497-D50</f>
        <v>6282851.9000000004</v>
      </c>
      <c r="E23" s="31">
        <f>3512405.8-E50</f>
        <v>3606050.9</v>
      </c>
      <c r="F23" s="29">
        <f t="shared" si="1"/>
        <v>9888902.8000000007</v>
      </c>
      <c r="G23" s="29">
        <v>9436952.0999999996</v>
      </c>
      <c r="H23" s="29">
        <v>8938566.95046</v>
      </c>
      <c r="I23" s="29">
        <f t="shared" si="2"/>
        <v>451950.70000000112</v>
      </c>
      <c r="J23" s="30"/>
    </row>
    <row r="24" spans="2:10" x14ac:dyDescent="0.2">
      <c r="B24" s="26" t="s">
        <v>39</v>
      </c>
      <c r="C24" s="27" t="s">
        <v>40</v>
      </c>
      <c r="D24" s="28">
        <v>1417218.8</v>
      </c>
      <c r="E24" s="31">
        <f>-138511.7-E51</f>
        <v>-194119.80000000002</v>
      </c>
      <c r="F24" s="29">
        <f>+D24+E24</f>
        <v>1223099</v>
      </c>
      <c r="G24" s="29">
        <f>901191.8-G51</f>
        <v>845583.70000000007</v>
      </c>
      <c r="H24" s="29">
        <f>862562.19265-H51</f>
        <v>806954.09265000001</v>
      </c>
      <c r="I24" s="29">
        <f t="shared" si="2"/>
        <v>377515.29999999993</v>
      </c>
      <c r="J24" s="30"/>
    </row>
    <row r="25" spans="2:10" ht="14.25" customHeight="1" x14ac:dyDescent="0.2">
      <c r="B25" s="26" t="s">
        <v>41</v>
      </c>
      <c r="C25" s="27" t="s">
        <v>42</v>
      </c>
      <c r="D25" s="28">
        <v>1601520.2</v>
      </c>
      <c r="E25" s="31">
        <v>221297.4</v>
      </c>
      <c r="F25" s="29">
        <f t="shared" si="1"/>
        <v>1822817.5999999999</v>
      </c>
      <c r="G25" s="29">
        <v>1481390.7</v>
      </c>
      <c r="H25" s="29">
        <v>1423228.02284</v>
      </c>
      <c r="I25" s="29">
        <f t="shared" si="2"/>
        <v>341426.89999999991</v>
      </c>
      <c r="J25" s="30"/>
    </row>
    <row r="26" spans="2:10" ht="14.25" customHeight="1" x14ac:dyDescent="0.2">
      <c r="B26" s="26" t="s">
        <v>43</v>
      </c>
      <c r="C26" s="27" t="s">
        <v>44</v>
      </c>
      <c r="D26" s="28">
        <f>4565120.5-D53</f>
        <v>4518298</v>
      </c>
      <c r="E26" s="31">
        <f>6652674.7-E53</f>
        <v>5806008.9000000004</v>
      </c>
      <c r="F26" s="29">
        <f t="shared" si="1"/>
        <v>10324306.9</v>
      </c>
      <c r="G26" s="29">
        <f>11159603-G53</f>
        <v>10266114.699999999</v>
      </c>
      <c r="H26" s="29">
        <f>9155463.54999-H53</f>
        <v>8261975.2499900004</v>
      </c>
      <c r="I26" s="29">
        <f t="shared" si="2"/>
        <v>58192.200000001118</v>
      </c>
      <c r="J26" s="30"/>
    </row>
    <row r="27" spans="2:10" ht="14.25" customHeight="1" x14ac:dyDescent="0.2">
      <c r="B27" s="26" t="s">
        <v>45</v>
      </c>
      <c r="C27" s="27" t="s">
        <v>46</v>
      </c>
      <c r="D27" s="28">
        <f>2967502.6-D54</f>
        <v>2443346.2000000002</v>
      </c>
      <c r="E27" s="31">
        <f>+-1086515.8-E54</f>
        <v>-638225.9</v>
      </c>
      <c r="F27" s="29">
        <f t="shared" si="1"/>
        <v>1805120.3000000003</v>
      </c>
      <c r="G27" s="29">
        <f>1782673.2-G54</f>
        <v>1706806.7</v>
      </c>
      <c r="H27" s="29">
        <f>1709906.31114-H54</f>
        <v>1634039.8111399999</v>
      </c>
      <c r="I27" s="29">
        <f t="shared" si="2"/>
        <v>98313.600000000326</v>
      </c>
      <c r="J27" s="30"/>
    </row>
    <row r="28" spans="2:10" ht="14.25" customHeight="1" x14ac:dyDescent="0.2">
      <c r="B28" s="26" t="s">
        <v>47</v>
      </c>
      <c r="C28" s="27" t="s">
        <v>48</v>
      </c>
      <c r="D28" s="28">
        <f>3732291.2-D55</f>
        <v>3717207.7</v>
      </c>
      <c r="E28" s="31">
        <f>+-1150632.8-E55</f>
        <v>-1137099.4000000001</v>
      </c>
      <c r="F28" s="29">
        <f t="shared" si="1"/>
        <v>2580108.2999999998</v>
      </c>
      <c r="G28" s="29">
        <f>2371307.8-G55</f>
        <v>2369757.6999999997</v>
      </c>
      <c r="H28" s="29">
        <f>2096870.89465-H55</f>
        <v>2095320.7946499998</v>
      </c>
      <c r="I28" s="29">
        <f t="shared" si="2"/>
        <v>210350.60000000009</v>
      </c>
      <c r="J28" s="30"/>
    </row>
    <row r="29" spans="2:10" ht="14.25" customHeight="1" x14ac:dyDescent="0.2">
      <c r="B29" s="26" t="s">
        <v>49</v>
      </c>
      <c r="C29" s="27" t="s">
        <v>50</v>
      </c>
      <c r="D29" s="28">
        <v>764301.2</v>
      </c>
      <c r="E29" s="29">
        <f>+-208651.3-E56</f>
        <v>-231389.59999999998</v>
      </c>
      <c r="F29" s="29">
        <f t="shared" si="1"/>
        <v>532911.6</v>
      </c>
      <c r="G29" s="29">
        <f>473661.7-G56</f>
        <v>450923.4</v>
      </c>
      <c r="H29" s="29">
        <f>436759.16034-H56</f>
        <v>414020.86034000001</v>
      </c>
      <c r="I29" s="29">
        <f t="shared" si="2"/>
        <v>81988.199999999953</v>
      </c>
      <c r="J29" s="30"/>
    </row>
    <row r="30" spans="2:10" ht="14.25" customHeight="1" x14ac:dyDescent="0.2">
      <c r="B30" s="26" t="s">
        <v>51</v>
      </c>
      <c r="C30" s="27" t="s">
        <v>52</v>
      </c>
      <c r="D30" s="28">
        <v>71898</v>
      </c>
      <c r="E30" s="29">
        <v>-8841.1</v>
      </c>
      <c r="F30" s="29">
        <f t="shared" si="1"/>
        <v>63056.9</v>
      </c>
      <c r="G30" s="29">
        <v>58001.5</v>
      </c>
      <c r="H30" s="29">
        <v>57822.368740000005</v>
      </c>
      <c r="I30" s="29">
        <f t="shared" si="2"/>
        <v>5055.4000000000015</v>
      </c>
      <c r="J30" s="30"/>
    </row>
    <row r="31" spans="2:10" ht="14.25" customHeight="1" x14ac:dyDescent="0.2">
      <c r="B31" s="26" t="s">
        <v>53</v>
      </c>
      <c r="C31" s="27" t="s">
        <v>54</v>
      </c>
      <c r="D31" s="28">
        <v>39708.400000000001</v>
      </c>
      <c r="E31" s="29">
        <v>-74.2</v>
      </c>
      <c r="F31" s="29">
        <f t="shared" si="1"/>
        <v>39634.200000000004</v>
      </c>
      <c r="G31" s="29">
        <v>34923.300000000003</v>
      </c>
      <c r="H31" s="29">
        <v>34505.127850000004</v>
      </c>
      <c r="I31" s="29">
        <f t="shared" si="2"/>
        <v>4710.9000000000015</v>
      </c>
      <c r="J31" s="30"/>
    </row>
    <row r="32" spans="2:10" ht="14.25" customHeight="1" x14ac:dyDescent="0.2">
      <c r="B32" s="26" t="s">
        <v>55</v>
      </c>
      <c r="C32" s="27" t="s">
        <v>56</v>
      </c>
      <c r="D32" s="28">
        <v>124183.1</v>
      </c>
      <c r="E32" s="29">
        <v>-15582.5</v>
      </c>
      <c r="F32" s="29">
        <f t="shared" si="1"/>
        <v>108600.6</v>
      </c>
      <c r="G32" s="29">
        <v>101815.5</v>
      </c>
      <c r="H32" s="29">
        <v>98974.54359999999</v>
      </c>
      <c r="I32" s="29">
        <f t="shared" si="2"/>
        <v>6785.1000000000058</v>
      </c>
      <c r="J32" s="30"/>
    </row>
    <row r="33" spans="2:10" ht="14.25" customHeight="1" x14ac:dyDescent="0.2">
      <c r="B33" s="26" t="s">
        <v>57</v>
      </c>
      <c r="C33" s="33" t="s">
        <v>58</v>
      </c>
      <c r="D33" s="32">
        <f>13580864.8-D60</f>
        <v>13442933.600000001</v>
      </c>
      <c r="E33" s="29">
        <f>+-99929.3-E60</f>
        <v>38001.900000000009</v>
      </c>
      <c r="F33" s="29">
        <f t="shared" si="1"/>
        <v>13480935.500000002</v>
      </c>
      <c r="G33" s="29">
        <v>12990657.1</v>
      </c>
      <c r="H33" s="29">
        <v>12971510.115180003</v>
      </c>
      <c r="I33" s="29">
        <f t="shared" si="2"/>
        <v>490278.40000000224</v>
      </c>
      <c r="J33" s="30"/>
    </row>
    <row r="34" spans="2:10" ht="14.25" customHeight="1" x14ac:dyDescent="0.2">
      <c r="B34" s="26" t="s">
        <v>59</v>
      </c>
      <c r="C34" s="27" t="s">
        <v>60</v>
      </c>
      <c r="D34" s="28">
        <v>6970559.5999999996</v>
      </c>
      <c r="E34" s="29">
        <v>-384343.4</v>
      </c>
      <c r="F34" s="29">
        <f t="shared" si="1"/>
        <v>6586216.1999999993</v>
      </c>
      <c r="G34" s="29">
        <v>6586068.2999999998</v>
      </c>
      <c r="H34" s="29">
        <v>6427827.4839300001</v>
      </c>
      <c r="I34" s="29">
        <f t="shared" si="2"/>
        <v>147.89999999944121</v>
      </c>
      <c r="J34" s="30"/>
    </row>
    <row r="35" spans="2:10" x14ac:dyDescent="0.2">
      <c r="B35" s="34"/>
      <c r="C35" s="35"/>
      <c r="D35" s="36"/>
      <c r="E35" s="37"/>
      <c r="F35" s="38"/>
      <c r="G35" s="37"/>
      <c r="H35" s="37"/>
      <c r="I35" s="38"/>
    </row>
    <row r="36" spans="2:10" ht="22.5" customHeight="1" x14ac:dyDescent="0.2">
      <c r="B36" s="39" t="s">
        <v>61</v>
      </c>
      <c r="C36" s="40"/>
      <c r="D36" s="41">
        <f t="shared" ref="D36:I36" si="3">SUM(D38:D61)</f>
        <v>86641880.099999994</v>
      </c>
      <c r="E36" s="41">
        <f t="shared" si="3"/>
        <v>10334897.100000001</v>
      </c>
      <c r="F36" s="41">
        <f t="shared" si="3"/>
        <v>96976777.199999973</v>
      </c>
      <c r="G36" s="41">
        <f t="shared" si="3"/>
        <v>96976777.199999973</v>
      </c>
      <c r="H36" s="41">
        <f t="shared" si="3"/>
        <v>96976777.199999973</v>
      </c>
      <c r="I36" s="41">
        <f t="shared" si="3"/>
        <v>0</v>
      </c>
    </row>
    <row r="37" spans="2:10" ht="8.1" customHeight="1" x14ac:dyDescent="0.2">
      <c r="B37" s="20"/>
      <c r="C37" s="21"/>
      <c r="D37" s="25"/>
      <c r="E37" s="25"/>
      <c r="F37" s="25"/>
      <c r="G37" s="25"/>
      <c r="H37" s="25"/>
      <c r="I37" s="25"/>
      <c r="J37" s="42"/>
    </row>
    <row r="38" spans="2:10" x14ac:dyDescent="0.2">
      <c r="B38" s="26" t="s">
        <v>15</v>
      </c>
      <c r="C38" s="27" t="s">
        <v>16</v>
      </c>
      <c r="D38" s="29">
        <v>0</v>
      </c>
      <c r="E38" s="29">
        <v>0</v>
      </c>
      <c r="F38" s="29">
        <f t="shared" ref="F38:F61" si="4">+D38+E38</f>
        <v>0</v>
      </c>
      <c r="G38" s="29">
        <v>0</v>
      </c>
      <c r="H38" s="29">
        <v>0</v>
      </c>
      <c r="I38" s="29">
        <f t="shared" ref="I38:I61" si="5">+F38-G38</f>
        <v>0</v>
      </c>
    </row>
    <row r="39" spans="2:10" x14ac:dyDescent="0.2">
      <c r="B39" s="26" t="s">
        <v>62</v>
      </c>
      <c r="C39" s="27" t="s">
        <v>63</v>
      </c>
      <c r="D39" s="29">
        <v>0</v>
      </c>
      <c r="E39" s="29">
        <v>0</v>
      </c>
      <c r="F39" s="29">
        <f t="shared" si="4"/>
        <v>0</v>
      </c>
      <c r="G39" s="29">
        <v>0</v>
      </c>
      <c r="H39" s="29">
        <v>0</v>
      </c>
      <c r="I39" s="29">
        <f t="shared" si="5"/>
        <v>0</v>
      </c>
    </row>
    <row r="40" spans="2:10" x14ac:dyDescent="0.2">
      <c r="B40" s="26" t="s">
        <v>17</v>
      </c>
      <c r="C40" s="27" t="s">
        <v>18</v>
      </c>
      <c r="D40" s="29">
        <v>0</v>
      </c>
      <c r="E40" s="29">
        <v>0</v>
      </c>
      <c r="F40" s="29">
        <f t="shared" si="4"/>
        <v>0</v>
      </c>
      <c r="G40" s="29">
        <v>0</v>
      </c>
      <c r="H40" s="29">
        <v>0</v>
      </c>
      <c r="I40" s="29">
        <f t="shared" si="5"/>
        <v>0</v>
      </c>
    </row>
    <row r="41" spans="2:10" x14ac:dyDescent="0.2">
      <c r="B41" s="26" t="s">
        <v>19</v>
      </c>
      <c r="C41" s="27" t="s">
        <v>20</v>
      </c>
      <c r="D41" s="29">
        <v>0</v>
      </c>
      <c r="E41" s="31">
        <v>0</v>
      </c>
      <c r="F41" s="31">
        <f t="shared" si="4"/>
        <v>0</v>
      </c>
      <c r="G41" s="31">
        <v>0</v>
      </c>
      <c r="H41" s="31">
        <v>0</v>
      </c>
      <c r="I41" s="29">
        <f t="shared" si="5"/>
        <v>0</v>
      </c>
    </row>
    <row r="42" spans="2:10" x14ac:dyDescent="0.2">
      <c r="B42" s="26" t="s">
        <v>21</v>
      </c>
      <c r="C42" s="27" t="s">
        <v>22</v>
      </c>
      <c r="D42" s="29">
        <v>391516.2</v>
      </c>
      <c r="E42" s="31">
        <v>159583.5</v>
      </c>
      <c r="F42" s="31">
        <f>+D42+E42</f>
        <v>551099.69999999995</v>
      </c>
      <c r="G42" s="31">
        <v>551099.69999999995</v>
      </c>
      <c r="H42" s="31">
        <f>G42</f>
        <v>551099.69999999995</v>
      </c>
      <c r="I42" s="29">
        <f t="shared" si="5"/>
        <v>0</v>
      </c>
    </row>
    <row r="43" spans="2:10" x14ac:dyDescent="0.2">
      <c r="B43" s="26" t="s">
        <v>23</v>
      </c>
      <c r="C43" s="27" t="s">
        <v>24</v>
      </c>
      <c r="D43" s="29">
        <v>17263436.899999999</v>
      </c>
      <c r="E43" s="31">
        <v>170818.2</v>
      </c>
      <c r="F43" s="31">
        <f t="shared" si="4"/>
        <v>17434255.099999998</v>
      </c>
      <c r="G43" s="31">
        <v>17434255.100000001</v>
      </c>
      <c r="H43" s="31">
        <f>G43</f>
        <v>17434255.100000001</v>
      </c>
      <c r="I43" s="29">
        <f t="shared" si="5"/>
        <v>0</v>
      </c>
    </row>
    <row r="44" spans="2:10" x14ac:dyDescent="0.2">
      <c r="B44" s="26" t="s">
        <v>25</v>
      </c>
      <c r="C44" s="27" t="s">
        <v>26</v>
      </c>
      <c r="D44" s="29">
        <f>1358329.1+21367983.4</f>
        <v>22726312.5</v>
      </c>
      <c r="E44" s="31">
        <v>-2038828.3</v>
      </c>
      <c r="F44" s="31">
        <f t="shared" si="4"/>
        <v>20687484.199999999</v>
      </c>
      <c r="G44" s="31">
        <v>20687484.199999999</v>
      </c>
      <c r="H44" s="31">
        <f>+G44</f>
        <v>20687484.199999999</v>
      </c>
      <c r="I44" s="29">
        <f t="shared" si="5"/>
        <v>0</v>
      </c>
    </row>
    <row r="45" spans="2:10" x14ac:dyDescent="0.2">
      <c r="B45" s="26" t="s">
        <v>27</v>
      </c>
      <c r="C45" s="27" t="s">
        <v>28</v>
      </c>
      <c r="D45" s="29">
        <v>0</v>
      </c>
      <c r="E45" s="31">
        <v>247311.9</v>
      </c>
      <c r="F45" s="31">
        <f t="shared" si="4"/>
        <v>247311.9</v>
      </c>
      <c r="G45" s="31">
        <v>247311.9</v>
      </c>
      <c r="H45" s="31">
        <f>+G45</f>
        <v>247311.9</v>
      </c>
      <c r="I45" s="29">
        <f t="shared" si="5"/>
        <v>0</v>
      </c>
    </row>
    <row r="46" spans="2:10" x14ac:dyDescent="0.2">
      <c r="B46" s="26" t="s">
        <v>29</v>
      </c>
      <c r="C46" s="27" t="s">
        <v>30</v>
      </c>
      <c r="D46" s="29">
        <v>45442975.799999997</v>
      </c>
      <c r="E46" s="31">
        <v>11556614.9</v>
      </c>
      <c r="F46" s="31">
        <f t="shared" si="4"/>
        <v>56999590.699999996</v>
      </c>
      <c r="G46" s="31">
        <v>56999590.700000003</v>
      </c>
      <c r="H46" s="31">
        <f>+G46</f>
        <v>56999590.700000003</v>
      </c>
      <c r="I46" s="29">
        <f t="shared" si="5"/>
        <v>0</v>
      </c>
    </row>
    <row r="47" spans="2:10" x14ac:dyDescent="0.2">
      <c r="B47" s="26" t="s">
        <v>31</v>
      </c>
      <c r="C47" s="27" t="s">
        <v>32</v>
      </c>
      <c r="D47" s="29">
        <v>0</v>
      </c>
      <c r="E47" s="31">
        <v>7784.3</v>
      </c>
      <c r="F47" s="31">
        <f t="shared" si="4"/>
        <v>7784.3</v>
      </c>
      <c r="G47" s="31">
        <v>7784.3</v>
      </c>
      <c r="H47" s="31">
        <f>G47</f>
        <v>7784.3</v>
      </c>
      <c r="I47" s="29">
        <f t="shared" si="5"/>
        <v>0</v>
      </c>
    </row>
    <row r="48" spans="2:10" x14ac:dyDescent="0.2">
      <c r="B48" s="26" t="s">
        <v>33</v>
      </c>
      <c r="C48" s="27" t="s">
        <v>34</v>
      </c>
      <c r="D48" s="29">
        <v>0</v>
      </c>
      <c r="E48" s="31">
        <v>0</v>
      </c>
      <c r="F48" s="31">
        <f t="shared" si="4"/>
        <v>0</v>
      </c>
      <c r="G48" s="31">
        <v>0</v>
      </c>
      <c r="H48" s="31">
        <v>0</v>
      </c>
      <c r="I48" s="29">
        <f t="shared" si="5"/>
        <v>0</v>
      </c>
    </row>
    <row r="49" spans="2:9" x14ac:dyDescent="0.2">
      <c r="B49" s="26" t="s">
        <v>35</v>
      </c>
      <c r="C49" s="27" t="s">
        <v>36</v>
      </c>
      <c r="D49" s="29">
        <v>0</v>
      </c>
      <c r="E49" s="31">
        <v>0</v>
      </c>
      <c r="F49" s="31">
        <f t="shared" si="4"/>
        <v>0</v>
      </c>
      <c r="G49" s="31">
        <v>0</v>
      </c>
      <c r="H49" s="31">
        <v>0</v>
      </c>
      <c r="I49" s="29">
        <f t="shared" si="5"/>
        <v>0</v>
      </c>
    </row>
    <row r="50" spans="2:9" x14ac:dyDescent="0.2">
      <c r="B50" s="26" t="s">
        <v>37</v>
      </c>
      <c r="C50" s="27" t="s">
        <v>38</v>
      </c>
      <c r="D50" s="29">
        <v>93645.1</v>
      </c>
      <c r="E50" s="31">
        <v>-93645.1</v>
      </c>
      <c r="F50" s="31">
        <f t="shared" si="4"/>
        <v>0</v>
      </c>
      <c r="G50" s="31">
        <v>0</v>
      </c>
      <c r="H50" s="31">
        <v>0</v>
      </c>
      <c r="I50" s="29">
        <f t="shared" si="5"/>
        <v>0</v>
      </c>
    </row>
    <row r="51" spans="2:9" x14ac:dyDescent="0.2">
      <c r="B51" s="26" t="s">
        <v>39</v>
      </c>
      <c r="C51" s="27" t="s">
        <v>40</v>
      </c>
      <c r="D51" s="29">
        <v>0</v>
      </c>
      <c r="E51" s="31">
        <v>55608.1</v>
      </c>
      <c r="F51" s="31">
        <f t="shared" si="4"/>
        <v>55608.1</v>
      </c>
      <c r="G51" s="31">
        <v>55608.1</v>
      </c>
      <c r="H51" s="31">
        <f>+G51</f>
        <v>55608.1</v>
      </c>
      <c r="I51" s="29">
        <f t="shared" si="5"/>
        <v>0</v>
      </c>
    </row>
    <row r="52" spans="2:9" x14ac:dyDescent="0.2">
      <c r="B52" s="26" t="s">
        <v>41</v>
      </c>
      <c r="C52" s="27" t="s">
        <v>42</v>
      </c>
      <c r="D52" s="29">
        <v>0</v>
      </c>
      <c r="E52" s="31">
        <v>0</v>
      </c>
      <c r="F52" s="31">
        <f t="shared" si="4"/>
        <v>0</v>
      </c>
      <c r="G52" s="31">
        <v>0</v>
      </c>
      <c r="H52" s="31">
        <v>0</v>
      </c>
      <c r="I52" s="29">
        <f t="shared" si="5"/>
        <v>0</v>
      </c>
    </row>
    <row r="53" spans="2:9" x14ac:dyDescent="0.2">
      <c r="B53" s="26" t="s">
        <v>43</v>
      </c>
      <c r="C53" s="27" t="s">
        <v>44</v>
      </c>
      <c r="D53" s="29">
        <v>46822.5</v>
      </c>
      <c r="E53" s="31">
        <v>846665.8</v>
      </c>
      <c r="F53" s="31">
        <f t="shared" si="4"/>
        <v>893488.3</v>
      </c>
      <c r="G53" s="31">
        <v>893488.3</v>
      </c>
      <c r="H53" s="31">
        <f>+G53</f>
        <v>893488.3</v>
      </c>
      <c r="I53" s="29">
        <f t="shared" si="5"/>
        <v>0</v>
      </c>
    </row>
    <row r="54" spans="2:9" x14ac:dyDescent="0.2">
      <c r="B54" s="26" t="s">
        <v>45</v>
      </c>
      <c r="C54" s="27" t="s">
        <v>46</v>
      </c>
      <c r="D54" s="29">
        <v>524156.4</v>
      </c>
      <c r="E54" s="31">
        <v>-448289.9</v>
      </c>
      <c r="F54" s="31">
        <f t="shared" si="4"/>
        <v>75866.5</v>
      </c>
      <c r="G54" s="31">
        <v>75866.5</v>
      </c>
      <c r="H54" s="31">
        <f>G54</f>
        <v>75866.5</v>
      </c>
      <c r="I54" s="29">
        <f t="shared" si="5"/>
        <v>0</v>
      </c>
    </row>
    <row r="55" spans="2:9" x14ac:dyDescent="0.2">
      <c r="B55" s="26" t="s">
        <v>47</v>
      </c>
      <c r="C55" s="27" t="s">
        <v>48</v>
      </c>
      <c r="D55" s="29">
        <v>15083.5</v>
      </c>
      <c r="E55" s="31">
        <v>-13533.4</v>
      </c>
      <c r="F55" s="31">
        <f t="shared" si="4"/>
        <v>1550.1000000000004</v>
      </c>
      <c r="G55" s="31">
        <v>1550.1</v>
      </c>
      <c r="H55" s="31">
        <f>G55</f>
        <v>1550.1</v>
      </c>
      <c r="I55" s="29">
        <f t="shared" si="5"/>
        <v>0</v>
      </c>
    </row>
    <row r="56" spans="2:9" x14ac:dyDescent="0.2">
      <c r="B56" s="26" t="s">
        <v>49</v>
      </c>
      <c r="C56" s="27" t="s">
        <v>50</v>
      </c>
      <c r="D56" s="29">
        <v>0</v>
      </c>
      <c r="E56" s="31">
        <v>22738.3</v>
      </c>
      <c r="F56" s="31">
        <f t="shared" si="4"/>
        <v>22738.3</v>
      </c>
      <c r="G56" s="31">
        <v>22738.3</v>
      </c>
      <c r="H56" s="31">
        <f>G56</f>
        <v>22738.3</v>
      </c>
      <c r="I56" s="29">
        <f t="shared" si="5"/>
        <v>0</v>
      </c>
    </row>
    <row r="57" spans="2:9" x14ac:dyDescent="0.2">
      <c r="B57" s="26" t="s">
        <v>51</v>
      </c>
      <c r="C57" s="27" t="s">
        <v>52</v>
      </c>
      <c r="D57" s="29">
        <v>0</v>
      </c>
      <c r="E57" s="31">
        <v>0</v>
      </c>
      <c r="F57" s="31">
        <f t="shared" si="4"/>
        <v>0</v>
      </c>
      <c r="G57" s="31">
        <v>0</v>
      </c>
      <c r="H57" s="31">
        <v>0</v>
      </c>
      <c r="I57" s="29">
        <f t="shared" si="5"/>
        <v>0</v>
      </c>
    </row>
    <row r="58" spans="2:9" x14ac:dyDescent="0.2">
      <c r="B58" s="26" t="s">
        <v>53</v>
      </c>
      <c r="C58" s="27" t="s">
        <v>54</v>
      </c>
      <c r="D58" s="29">
        <v>0</v>
      </c>
      <c r="E58" s="31">
        <v>0</v>
      </c>
      <c r="F58" s="31">
        <f t="shared" si="4"/>
        <v>0</v>
      </c>
      <c r="G58" s="31">
        <v>0</v>
      </c>
      <c r="H58" s="31">
        <v>0</v>
      </c>
      <c r="I58" s="29">
        <f t="shared" si="5"/>
        <v>0</v>
      </c>
    </row>
    <row r="59" spans="2:9" x14ac:dyDescent="0.2">
      <c r="B59" s="26" t="s">
        <v>55</v>
      </c>
      <c r="C59" s="27" t="s">
        <v>56</v>
      </c>
      <c r="D59" s="29">
        <v>0</v>
      </c>
      <c r="E59" s="31">
        <v>0</v>
      </c>
      <c r="F59" s="31">
        <f t="shared" si="4"/>
        <v>0</v>
      </c>
      <c r="G59" s="31">
        <v>0</v>
      </c>
      <c r="H59" s="31">
        <v>0</v>
      </c>
      <c r="I59" s="29">
        <f t="shared" si="5"/>
        <v>0</v>
      </c>
    </row>
    <row r="60" spans="2:9" x14ac:dyDescent="0.2">
      <c r="B60" s="26" t="s">
        <v>57</v>
      </c>
      <c r="C60" s="27" t="s">
        <v>58</v>
      </c>
      <c r="D60" s="29">
        <v>137931.20000000001</v>
      </c>
      <c r="E60" s="31">
        <v>-137931.20000000001</v>
      </c>
      <c r="F60" s="31">
        <f t="shared" si="4"/>
        <v>0</v>
      </c>
      <c r="G60" s="31">
        <v>0</v>
      </c>
      <c r="H60" s="31">
        <v>0</v>
      </c>
      <c r="I60" s="29">
        <f t="shared" si="5"/>
        <v>0</v>
      </c>
    </row>
    <row r="61" spans="2:9" x14ac:dyDescent="0.2">
      <c r="B61" s="26" t="s">
        <v>59</v>
      </c>
      <c r="C61" s="27" t="s">
        <v>60</v>
      </c>
      <c r="D61" s="29">
        <v>0</v>
      </c>
      <c r="E61" s="31">
        <v>0</v>
      </c>
      <c r="F61" s="31">
        <f t="shared" si="4"/>
        <v>0</v>
      </c>
      <c r="G61" s="31">
        <v>0</v>
      </c>
      <c r="H61" s="31">
        <v>0</v>
      </c>
      <c r="I61" s="29">
        <f t="shared" si="5"/>
        <v>0</v>
      </c>
    </row>
    <row r="62" spans="2:9" x14ac:dyDescent="0.2">
      <c r="B62" s="43"/>
      <c r="C62" s="44"/>
      <c r="D62" s="45"/>
      <c r="E62" s="45"/>
      <c r="F62" s="45"/>
      <c r="G62" s="45"/>
      <c r="H62" s="45"/>
      <c r="I62" s="29"/>
    </row>
    <row r="63" spans="2:9" x14ac:dyDescent="0.2">
      <c r="B63" s="46" t="s">
        <v>64</v>
      </c>
      <c r="C63" s="47"/>
      <c r="D63" s="48">
        <f t="shared" ref="D63:I63" si="6">D10+D36</f>
        <v>265898591.56566995</v>
      </c>
      <c r="E63" s="48">
        <f t="shared" si="6"/>
        <v>16677742.700000003</v>
      </c>
      <c r="F63" s="48">
        <f t="shared" si="6"/>
        <v>282576334.26567</v>
      </c>
      <c r="G63" s="48">
        <f t="shared" si="6"/>
        <v>274736584.49999994</v>
      </c>
      <c r="H63" s="48">
        <f t="shared" si="6"/>
        <v>267373625.70546991</v>
      </c>
      <c r="I63" s="48">
        <f t="shared" si="6"/>
        <v>7839749.7656700183</v>
      </c>
    </row>
    <row r="64" spans="2:9" x14ac:dyDescent="0.2">
      <c r="D64" s="49"/>
    </row>
    <row r="65" spans="3:9" x14ac:dyDescent="0.2">
      <c r="D65" s="49"/>
      <c r="E65" s="49"/>
      <c r="F65" s="49"/>
      <c r="G65" s="49"/>
      <c r="H65" s="49"/>
      <c r="I65" s="49"/>
    </row>
    <row r="66" spans="3:9" x14ac:dyDescent="0.2">
      <c r="C66" s="50"/>
      <c r="D66" s="49"/>
      <c r="G66" s="51"/>
      <c r="H66" s="51"/>
      <c r="I66" s="50"/>
    </row>
    <row r="67" spans="3:9" x14ac:dyDescent="0.2">
      <c r="C67" s="50"/>
      <c r="D67" s="49"/>
      <c r="G67" s="51"/>
      <c r="H67" s="51"/>
      <c r="I67" s="52"/>
    </row>
    <row r="68" spans="3:9" x14ac:dyDescent="0.2">
      <c r="C68" s="50"/>
      <c r="D68" s="49"/>
      <c r="G68" s="51"/>
      <c r="H68" s="51"/>
      <c r="I68" s="50"/>
    </row>
    <row r="69" spans="3:9" x14ac:dyDescent="0.2">
      <c r="C69" s="50"/>
      <c r="D69" s="49"/>
      <c r="G69" s="51"/>
      <c r="H69" s="51"/>
      <c r="I69" s="50"/>
    </row>
    <row r="70" spans="3:9" x14ac:dyDescent="0.2">
      <c r="C70" s="50"/>
      <c r="D70" s="49"/>
      <c r="G70" s="51"/>
      <c r="H70" s="51"/>
      <c r="I70" s="53"/>
    </row>
    <row r="71" spans="3:9" x14ac:dyDescent="0.2">
      <c r="C71" s="50"/>
      <c r="D71" s="49"/>
      <c r="G71" s="51"/>
      <c r="H71" s="51"/>
      <c r="I71" s="53"/>
    </row>
    <row r="72" spans="3:9" x14ac:dyDescent="0.2">
      <c r="C72" s="54"/>
      <c r="D72" s="49"/>
      <c r="G72" s="55"/>
      <c r="H72" s="55"/>
      <c r="I72" s="50"/>
    </row>
    <row r="73" spans="3:9" x14ac:dyDescent="0.2">
      <c r="C73" s="54"/>
      <c r="D73" s="49"/>
      <c r="G73" s="51"/>
      <c r="H73" s="51"/>
      <c r="I73" s="50"/>
    </row>
    <row r="74" spans="3:9" x14ac:dyDescent="0.2">
      <c r="C74" s="54"/>
      <c r="D74" s="49"/>
      <c r="G74" s="51"/>
      <c r="H74" s="51"/>
    </row>
    <row r="75" spans="3:9" x14ac:dyDescent="0.2">
      <c r="C75" s="56"/>
      <c r="D75" s="49"/>
      <c r="E75" s="57"/>
      <c r="F75" s="58"/>
      <c r="G75" s="59"/>
      <c r="H75" s="59"/>
      <c r="I75" s="58"/>
    </row>
    <row r="76" spans="3:9" x14ac:dyDescent="0.2">
      <c r="C76" s="50"/>
      <c r="D76" s="49"/>
      <c r="G76" s="51"/>
      <c r="H76" s="51"/>
    </row>
    <row r="77" spans="3:9" x14ac:dyDescent="0.2">
      <c r="C77" s="50"/>
      <c r="D77" s="49"/>
      <c r="G77" s="51"/>
      <c r="H77" s="51"/>
    </row>
    <row r="78" spans="3:9" x14ac:dyDescent="0.2">
      <c r="C78" s="50"/>
      <c r="D78" s="49"/>
      <c r="G78" s="51"/>
      <c r="H78" s="51"/>
    </row>
    <row r="79" spans="3:9" x14ac:dyDescent="0.2">
      <c r="C79" s="54"/>
      <c r="D79" s="49"/>
      <c r="E79" s="50"/>
      <c r="G79" s="55"/>
      <c r="H79" s="55"/>
    </row>
    <row r="80" spans="3:9" x14ac:dyDescent="0.2">
      <c r="D80" s="49"/>
    </row>
    <row r="81" spans="4:8" x14ac:dyDescent="0.2">
      <c r="D81" s="49"/>
      <c r="H81" s="60"/>
    </row>
    <row r="82" spans="4:8" x14ac:dyDescent="0.2">
      <c r="D82" s="49"/>
    </row>
    <row r="83" spans="4:8" x14ac:dyDescent="0.2">
      <c r="D83" s="49"/>
    </row>
    <row r="84" spans="4:8" x14ac:dyDescent="0.2">
      <c r="D84" s="49"/>
      <c r="E84" s="42"/>
    </row>
    <row r="85" spans="4:8" x14ac:dyDescent="0.2"/>
    <row r="86" spans="4:8" x14ac:dyDescent="0.2"/>
    <row r="87" spans="4:8" x14ac:dyDescent="0.2"/>
    <row r="88" spans="4:8" x14ac:dyDescent="0.2"/>
    <row r="89" spans="4:8" x14ac:dyDescent="0.2"/>
    <row r="90" spans="4:8" x14ac:dyDescent="0.2"/>
    <row r="91" spans="4:8" x14ac:dyDescent="0.2"/>
    <row r="92" spans="4:8" x14ac:dyDescent="0.2"/>
    <row r="93" spans="4:8" x14ac:dyDescent="0.2"/>
    <row r="94" spans="4:8" x14ac:dyDescent="0.2"/>
    <row r="95" spans="4:8" x14ac:dyDescent="0.2"/>
    <row r="96" spans="4:8" x14ac:dyDescent="0.2"/>
    <row r="97" x14ac:dyDescent="0.2"/>
    <row r="98" x14ac:dyDescent="0.2"/>
    <row r="99" x14ac:dyDescent="0.2"/>
    <row r="100" x14ac:dyDescent="0.2"/>
    <row r="101" x14ac:dyDescent="0.2"/>
    <row r="102" x14ac:dyDescent="0.2"/>
  </sheetData>
  <mergeCells count="17">
    <mergeCell ref="B35:C35"/>
    <mergeCell ref="B36:C36"/>
    <mergeCell ref="B37:C37"/>
    <mergeCell ref="B62:C62"/>
    <mergeCell ref="B63:C63"/>
    <mergeCell ref="B3:I3"/>
    <mergeCell ref="B7:C8"/>
    <mergeCell ref="D7:H7"/>
    <mergeCell ref="I7:I8"/>
    <mergeCell ref="B9:C9"/>
    <mergeCell ref="B10:C10"/>
    <mergeCell ref="B11:C11"/>
    <mergeCell ref="B1:I1"/>
    <mergeCell ref="B2:I2"/>
    <mergeCell ref="B4:I4"/>
    <mergeCell ref="B5:I5"/>
    <mergeCell ref="B6:I6"/>
  </mergeCells>
  <printOptions horizontalCentered="1"/>
  <pageMargins left="0.70866141732283472" right="0.70866141732283472" top="0.74803149606299213" bottom="0.74803149606299213" header="0.31496062992125984" footer="0.31496062992125984"/>
  <pageSetup scale="88" fitToHeight="2" orientation="landscape" r:id="rId1"/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6b ok 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Carol</cp:lastModifiedBy>
  <cp:lastPrinted>2022-05-06T17:50:55Z</cp:lastPrinted>
  <dcterms:created xsi:type="dcterms:W3CDTF">2022-05-06T17:50:19Z</dcterms:created>
  <dcterms:modified xsi:type="dcterms:W3CDTF">2022-05-06T17:51:26Z</dcterms:modified>
</cp:coreProperties>
</file>