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ormato 6c DE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F83" i="1"/>
  <c r="I82" i="1"/>
  <c r="F82" i="1"/>
  <c r="H81" i="1"/>
  <c r="F81" i="1"/>
  <c r="F79" i="1" s="1"/>
  <c r="H80" i="1"/>
  <c r="H79" i="1" s="1"/>
  <c r="F80" i="1"/>
  <c r="I80" i="1" s="1"/>
  <c r="G79" i="1"/>
  <c r="E79" i="1"/>
  <c r="D79" i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70" i="1"/>
  <c r="H33" i="1" s="1"/>
  <c r="F70" i="1"/>
  <c r="I70" i="1" s="1"/>
  <c r="H69" i="1"/>
  <c r="F69" i="1"/>
  <c r="I69" i="1" s="1"/>
  <c r="I68" i="1" s="1"/>
  <c r="H68" i="1"/>
  <c r="G68" i="1"/>
  <c r="F68" i="1"/>
  <c r="E68" i="1"/>
  <c r="D68" i="1"/>
  <c r="F66" i="1"/>
  <c r="I66" i="1" s="1"/>
  <c r="H65" i="1"/>
  <c r="H28" i="1" s="1"/>
  <c r="F65" i="1"/>
  <c r="I65" i="1" s="1"/>
  <c r="H64" i="1"/>
  <c r="F64" i="1"/>
  <c r="I64" i="1" s="1"/>
  <c r="H63" i="1"/>
  <c r="H26" i="1" s="1"/>
  <c r="F63" i="1"/>
  <c r="I63" i="1" s="1"/>
  <c r="H62" i="1"/>
  <c r="F62" i="1"/>
  <c r="I62" i="1" s="1"/>
  <c r="H61" i="1"/>
  <c r="H24" i="1" s="1"/>
  <c r="F61" i="1"/>
  <c r="I61" i="1" s="1"/>
  <c r="H60" i="1"/>
  <c r="F60" i="1"/>
  <c r="I60" i="1" s="1"/>
  <c r="I59" i="1" s="1"/>
  <c r="H59" i="1"/>
  <c r="G59" i="1"/>
  <c r="F59" i="1"/>
  <c r="E59" i="1"/>
  <c r="D59" i="1"/>
  <c r="D48" i="1" s="1"/>
  <c r="F57" i="1"/>
  <c r="I57" i="1" s="1"/>
  <c r="H56" i="1"/>
  <c r="H19" i="1" s="1"/>
  <c r="F56" i="1"/>
  <c r="I56" i="1" s="1"/>
  <c r="I55" i="1"/>
  <c r="F55" i="1"/>
  <c r="I54" i="1"/>
  <c r="F54" i="1"/>
  <c r="H53" i="1"/>
  <c r="F53" i="1"/>
  <c r="I53" i="1" s="1"/>
  <c r="F52" i="1"/>
  <c r="I52" i="1" s="1"/>
  <c r="H51" i="1"/>
  <c r="H49" i="1" s="1"/>
  <c r="H48" i="1" s="1"/>
  <c r="F51" i="1"/>
  <c r="I51" i="1" s="1"/>
  <c r="I50" i="1"/>
  <c r="F50" i="1"/>
  <c r="G49" i="1"/>
  <c r="E49" i="1"/>
  <c r="D49" i="1"/>
  <c r="G48" i="1"/>
  <c r="E48" i="1"/>
  <c r="I46" i="1"/>
  <c r="F46" i="1"/>
  <c r="I45" i="1"/>
  <c r="F45" i="1"/>
  <c r="H44" i="1"/>
  <c r="G44" i="1"/>
  <c r="E44" i="1"/>
  <c r="D44" i="1"/>
  <c r="F44" i="1" s="1"/>
  <c r="I44" i="1" s="1"/>
  <c r="G43" i="1"/>
  <c r="G42" i="1" s="1"/>
  <c r="E43" i="1"/>
  <c r="F43" i="1" s="1"/>
  <c r="D42" i="1"/>
  <c r="F40" i="1"/>
  <c r="I40" i="1" s="1"/>
  <c r="F39" i="1"/>
  <c r="I39" i="1" s="1"/>
  <c r="D39" i="1"/>
  <c r="I38" i="1"/>
  <c r="F38" i="1"/>
  <c r="I37" i="1"/>
  <c r="F37" i="1"/>
  <c r="H36" i="1"/>
  <c r="G36" i="1"/>
  <c r="E36" i="1"/>
  <c r="F36" i="1" s="1"/>
  <c r="I36" i="1" s="1"/>
  <c r="F35" i="1"/>
  <c r="I35" i="1" s="1"/>
  <c r="H34" i="1"/>
  <c r="G34" i="1"/>
  <c r="F34" i="1"/>
  <c r="I34" i="1" s="1"/>
  <c r="E34" i="1"/>
  <c r="G33" i="1"/>
  <c r="E33" i="1"/>
  <c r="E31" i="1" s="1"/>
  <c r="D33" i="1"/>
  <c r="H32" i="1"/>
  <c r="G32" i="1"/>
  <c r="E32" i="1"/>
  <c r="D32" i="1"/>
  <c r="F32" i="1" s="1"/>
  <c r="G31" i="1"/>
  <c r="D31" i="1"/>
  <c r="I29" i="1"/>
  <c r="F29" i="1"/>
  <c r="G28" i="1"/>
  <c r="E28" i="1"/>
  <c r="D28" i="1"/>
  <c r="F28" i="1" s="1"/>
  <c r="I28" i="1" s="1"/>
  <c r="H27" i="1"/>
  <c r="G27" i="1"/>
  <c r="E27" i="1"/>
  <c r="D27" i="1"/>
  <c r="G26" i="1"/>
  <c r="E26" i="1"/>
  <c r="D26" i="1"/>
  <c r="H25" i="1"/>
  <c r="G25" i="1"/>
  <c r="E25" i="1"/>
  <c r="D25" i="1"/>
  <c r="F25" i="1" s="1"/>
  <c r="I25" i="1" s="1"/>
  <c r="G24" i="1"/>
  <c r="E24" i="1"/>
  <c r="D24" i="1"/>
  <c r="F24" i="1" s="1"/>
  <c r="I24" i="1" s="1"/>
  <c r="H23" i="1"/>
  <c r="G23" i="1"/>
  <c r="E23" i="1"/>
  <c r="H22" i="1"/>
  <c r="D22" i="1"/>
  <c r="D11" i="1" s="1"/>
  <c r="D85" i="1" s="1"/>
  <c r="F20" i="1"/>
  <c r="I20" i="1" s="1"/>
  <c r="D20" i="1"/>
  <c r="G19" i="1"/>
  <c r="E19" i="1"/>
  <c r="D19" i="1"/>
  <c r="I18" i="1"/>
  <c r="F18" i="1"/>
  <c r="I17" i="1"/>
  <c r="F17" i="1"/>
  <c r="I16" i="1"/>
  <c r="F16" i="1"/>
  <c r="E15" i="1"/>
  <c r="D15" i="1"/>
  <c r="F15" i="1" s="1"/>
  <c r="I15" i="1" s="1"/>
  <c r="G14" i="1"/>
  <c r="G12" i="1" s="1"/>
  <c r="E14" i="1"/>
  <c r="F14" i="1" s="1"/>
  <c r="I14" i="1" s="1"/>
  <c r="F13" i="1"/>
  <c r="E13" i="1"/>
  <c r="E12" i="1"/>
  <c r="D12" i="1"/>
  <c r="I13" i="1" l="1"/>
  <c r="F12" i="1"/>
  <c r="F23" i="1"/>
  <c r="E22" i="1"/>
  <c r="E11" i="1" s="1"/>
  <c r="E85" i="1" s="1"/>
  <c r="I32" i="1"/>
  <c r="I31" i="1" s="1"/>
  <c r="I43" i="1"/>
  <c r="I42" i="1" s="1"/>
  <c r="F42" i="1"/>
  <c r="F19" i="1"/>
  <c r="I19" i="1" s="1"/>
  <c r="G22" i="1"/>
  <c r="G11" i="1" s="1"/>
  <c r="G85" i="1" s="1"/>
  <c r="F26" i="1"/>
  <c r="I26" i="1" s="1"/>
  <c r="F27" i="1"/>
  <c r="I27" i="1" s="1"/>
  <c r="F33" i="1"/>
  <c r="I33" i="1" s="1"/>
  <c r="I49" i="1"/>
  <c r="H31" i="1"/>
  <c r="I79" i="1"/>
  <c r="I81" i="1"/>
  <c r="H14" i="1"/>
  <c r="H12" i="1" s="1"/>
  <c r="E42" i="1"/>
  <c r="H43" i="1"/>
  <c r="H42" i="1" s="1"/>
  <c r="F49" i="1"/>
  <c r="F48" i="1" s="1"/>
  <c r="H11" i="1" l="1"/>
  <c r="H85" i="1" s="1"/>
  <c r="I48" i="1"/>
  <c r="F11" i="1"/>
  <c r="F85" i="1" s="1"/>
  <c r="F31" i="1"/>
  <c r="I23" i="1"/>
  <c r="I22" i="1" s="1"/>
  <c r="F22" i="1"/>
  <c r="I12" i="1"/>
  <c r="I11" i="1" s="1"/>
  <c r="I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<sst xmlns="http://schemas.openxmlformats.org/spreadsheetml/2006/main" count="82" uniqueCount="50">
  <si>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</si>
  <si>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</si>
  <si>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</si>
  <si>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</si>
  <si>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</si>
  <si>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31 de diciembre de 2021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</si>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</sst>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showGridLines="0" tabSelected="1" zoomScale="130" zoomScaleNormal="130" workbookViewId="0">
      <selection activeCell="C16" sqref="C16"/>
    </sheetView>
  </sheetViews>
  <sheetFormatPr baseColWidth="10" defaultColWidth="11.42578125" defaultRowHeight="0" customHeight="1" zeroHeight="1" x14ac:dyDescent="0.25"/>
  <cols>
    <col min="1" max="1" width="1.5703125" style="2" customWidth="1"/>
    <col min="2" max="2" width="0.85546875" style="2" customWidth="1"/>
    <col min="3" max="3" width="36.7109375" style="2" customWidth="1"/>
    <col min="4" max="4" width="13.42578125" style="2" customWidth="1"/>
    <col min="5" max="5" width="10.5703125" style="2" bestFit="1" customWidth="1"/>
    <col min="6" max="6" width="13.42578125" style="2" customWidth="1"/>
    <col min="7" max="7" width="10.28515625" style="2" bestFit="1" customWidth="1"/>
    <col min="8" max="8" width="11" style="2" bestFit="1" customWidth="1"/>
    <col min="9" max="9" width="11.5703125" style="2" bestFit="1" customWidth="1"/>
    <col min="10" max="10" width="12.5703125" style="2" bestFit="1" customWidth="1"/>
    <col min="11" max="11" width="13" style="2" bestFit="1" customWidth="1"/>
    <col min="12" max="12" width="14.7109375" style="2" customWidth="1"/>
    <col min="13" max="14" width="12.5703125" style="2" bestFit="1" customWidth="1"/>
    <col min="15" max="15" width="11.5703125" style="2" bestFit="1" customWidth="1"/>
    <col min="16" max="16384" width="11.42578125" style="2"/>
  </cols>
  <sheetData>
    <row r="1" spans="1:9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" x14ac:dyDescent="0.25">
      <c r="A4" s="7" t="s">
        <v>3</v>
      </c>
      <c r="B4" s="8"/>
      <c r="C4" s="8"/>
      <c r="D4" s="8"/>
      <c r="E4" s="8"/>
      <c r="F4" s="8"/>
      <c r="G4" s="8"/>
      <c r="H4" s="8"/>
      <c r="I4" s="9"/>
    </row>
    <row r="5" spans="1:9" ht="15" x14ac:dyDescent="0.25">
      <c r="A5" s="7" t="s">
        <v>4</v>
      </c>
      <c r="B5" s="8"/>
      <c r="C5" s="8"/>
      <c r="D5" s="8"/>
      <c r="E5" s="8"/>
      <c r="F5" s="8"/>
      <c r="G5" s="8"/>
      <c r="H5" s="8"/>
      <c r="I5" s="9"/>
    </row>
    <row r="6" spans="1:9" ht="15" x14ac:dyDescent="0.25">
      <c r="A6" s="7" t="s">
        <v>5</v>
      </c>
      <c r="B6" s="8"/>
      <c r="C6" s="8"/>
      <c r="D6" s="8"/>
      <c r="E6" s="8"/>
      <c r="F6" s="8"/>
      <c r="G6" s="8"/>
      <c r="H6" s="8"/>
      <c r="I6" s="9"/>
    </row>
    <row r="7" spans="1:9" ht="15" x14ac:dyDescent="0.25">
      <c r="A7" s="10" t="s">
        <v>6</v>
      </c>
      <c r="B7" s="11"/>
      <c r="C7" s="11"/>
      <c r="D7" s="11"/>
      <c r="E7" s="11"/>
      <c r="F7" s="11"/>
      <c r="G7" s="11"/>
      <c r="H7" s="11"/>
      <c r="I7" s="12"/>
    </row>
    <row r="8" spans="1:9" ht="15" hidden="1" customHeight="1" x14ac:dyDescent="0.25">
      <c r="A8" s="13" t="s">
        <v>7</v>
      </c>
      <c r="B8" s="13"/>
      <c r="C8" s="13"/>
      <c r="D8" s="14" t="s">
        <v>8</v>
      </c>
      <c r="E8" s="14"/>
      <c r="F8" s="14"/>
      <c r="G8" s="14"/>
      <c r="H8" s="14"/>
      <c r="I8" s="14" t="s">
        <v>9</v>
      </c>
    </row>
    <row r="9" spans="1:9" ht="16.5" x14ac:dyDescent="0.25">
      <c r="A9" s="13"/>
      <c r="B9" s="13"/>
      <c r="C9" s="13"/>
      <c r="D9" s="15" t="s">
        <v>10</v>
      </c>
      <c r="E9" s="15" t="s">
        <v>11</v>
      </c>
      <c r="F9" s="15" t="s">
        <v>12</v>
      </c>
      <c r="G9" s="15" t="s">
        <v>13</v>
      </c>
      <c r="H9" s="15" t="s">
        <v>14</v>
      </c>
      <c r="I9" s="14"/>
    </row>
    <row r="10" spans="1:9" ht="15" x14ac:dyDescent="0.25">
      <c r="A10" s="16"/>
      <c r="B10" s="17"/>
      <c r="C10" s="18"/>
      <c r="D10" s="19"/>
      <c r="E10" s="19"/>
      <c r="F10" s="19"/>
      <c r="G10" s="19"/>
      <c r="H10" s="19"/>
      <c r="I10" s="19"/>
    </row>
    <row r="11" spans="1:9" ht="12" customHeight="1" x14ac:dyDescent="0.25">
      <c r="A11" s="20" t="s">
        <v>15</v>
      </c>
      <c r="B11" s="21"/>
      <c r="C11" s="22"/>
      <c r="D11" s="23">
        <f t="shared" ref="D11:I11" si="0">+D12+D22+D31+D42</f>
        <v>179256711.54100001</v>
      </c>
      <c r="E11" s="23">
        <f t="shared" si="0"/>
        <v>6342845.6061800001</v>
      </c>
      <c r="F11" s="23">
        <f t="shared" si="0"/>
        <v>185599557.14718002</v>
      </c>
      <c r="G11" s="23">
        <f t="shared" si="0"/>
        <v>177759807.32994998</v>
      </c>
      <c r="H11" s="23">
        <f t="shared" si="0"/>
        <v>170396848.50547001</v>
      </c>
      <c r="I11" s="23">
        <f t="shared" si="0"/>
        <v>7839749.817230016</v>
      </c>
    </row>
    <row r="12" spans="1:9" ht="12" customHeight="1" x14ac:dyDescent="0.25">
      <c r="A12" s="24"/>
      <c r="B12" s="25" t="s">
        <v>16</v>
      </c>
      <c r="C12" s="26"/>
      <c r="D12" s="27">
        <f t="shared" ref="D12:I12" si="1">SUM(D13:D20)</f>
        <v>51572167.802999996</v>
      </c>
      <c r="E12" s="27">
        <f t="shared" si="1"/>
        <v>1658564.7982099999</v>
      </c>
      <c r="F12" s="27">
        <f t="shared" si="1"/>
        <v>53230732.601209998</v>
      </c>
      <c r="G12" s="27">
        <f t="shared" si="1"/>
        <v>51161932.225159995</v>
      </c>
      <c r="H12" s="27">
        <f t="shared" si="1"/>
        <v>48767029.394259997</v>
      </c>
      <c r="I12" s="27">
        <f t="shared" si="1"/>
        <v>2068800.3760500022</v>
      </c>
    </row>
    <row r="13" spans="1:9" ht="12" customHeight="1" x14ac:dyDescent="0.25">
      <c r="A13" s="28"/>
      <c r="B13" s="29"/>
      <c r="C13" s="30" t="s">
        <v>17</v>
      </c>
      <c r="D13" s="31">
        <v>1559445.9550000001</v>
      </c>
      <c r="E13" s="31">
        <f>+-52596.66777-E50</f>
        <v>-52596.66777</v>
      </c>
      <c r="F13" s="32">
        <f>+D13+E13</f>
        <v>1506849.2872300001</v>
      </c>
      <c r="G13" s="31">
        <v>1506849.2872300001</v>
      </c>
      <c r="H13" s="31">
        <v>1478849.2872300001</v>
      </c>
      <c r="I13" s="32">
        <f>+F13-G13</f>
        <v>0</v>
      </c>
    </row>
    <row r="14" spans="1:9" ht="12" customHeight="1" x14ac:dyDescent="0.25">
      <c r="A14" s="28"/>
      <c r="B14" s="29"/>
      <c r="C14" s="30" t="s">
        <v>18</v>
      </c>
      <c r="D14" s="31">
        <v>9964984.9539999999</v>
      </c>
      <c r="E14" s="31">
        <f>17085.07034-E51</f>
        <v>5432.7703399999991</v>
      </c>
      <c r="F14" s="32">
        <f t="shared" ref="F14:F20" si="2">+D14+E14</f>
        <v>9970417.7243399993</v>
      </c>
      <c r="G14" s="31">
        <f>9665106.54007-G51</f>
        <v>9653454.2400699984</v>
      </c>
      <c r="H14" s="31">
        <f>9012543.54738-H51</f>
        <v>9000891.2473799996</v>
      </c>
      <c r="I14" s="32">
        <f t="shared" ref="I14:I20" si="3">+F14-G14</f>
        <v>316963.48427000083</v>
      </c>
    </row>
    <row r="15" spans="1:9" ht="12" customHeight="1" x14ac:dyDescent="0.25">
      <c r="A15" s="28"/>
      <c r="B15" s="29"/>
      <c r="C15" s="30" t="s">
        <v>19</v>
      </c>
      <c r="D15" s="31">
        <f>7502861.007-D52</f>
        <v>7498091.6069999998</v>
      </c>
      <c r="E15" s="31">
        <f>3444644.3-E52</f>
        <v>3449413.6999999997</v>
      </c>
      <c r="F15" s="32">
        <f t="shared" si="2"/>
        <v>10947505.307</v>
      </c>
      <c r="G15" s="31">
        <v>10228507.87802</v>
      </c>
      <c r="H15" s="31">
        <v>9944036.0642399993</v>
      </c>
      <c r="I15" s="32">
        <f t="shared" si="3"/>
        <v>718997.42898000032</v>
      </c>
    </row>
    <row r="16" spans="1:9" ht="12" customHeight="1" x14ac:dyDescent="0.25">
      <c r="A16" s="28"/>
      <c r="B16" s="29"/>
      <c r="C16" s="30" t="s">
        <v>20</v>
      </c>
      <c r="D16" s="31">
        <v>38850.542000000001</v>
      </c>
      <c r="E16" s="31">
        <v>-7434.0214400000004</v>
      </c>
      <c r="F16" s="32">
        <f t="shared" si="2"/>
        <v>31416.520560000001</v>
      </c>
      <c r="G16" s="31">
        <v>24212.99598</v>
      </c>
      <c r="H16" s="31">
        <v>23476.108949999998</v>
      </c>
      <c r="I16" s="32">
        <f t="shared" si="3"/>
        <v>7203.5245800000012</v>
      </c>
    </row>
    <row r="17" spans="1:9" ht="12" customHeight="1" x14ac:dyDescent="0.25">
      <c r="A17" s="28"/>
      <c r="B17" s="29"/>
      <c r="C17" s="30" t="s">
        <v>21</v>
      </c>
      <c r="D17" s="31">
        <v>11727157.872</v>
      </c>
      <c r="E17" s="31">
        <v>-542137.33104999992</v>
      </c>
      <c r="F17" s="32">
        <f t="shared" si="2"/>
        <v>11185020.54095</v>
      </c>
      <c r="G17" s="31">
        <v>10390687.28451</v>
      </c>
      <c r="H17" s="31">
        <v>9963832.8442099988</v>
      </c>
      <c r="I17" s="32">
        <f t="shared" si="3"/>
        <v>794333.25644000061</v>
      </c>
    </row>
    <row r="18" spans="1:9" ht="12" customHeight="1" x14ac:dyDescent="0.25">
      <c r="A18" s="28"/>
      <c r="B18" s="29"/>
      <c r="C18" s="30" t="s">
        <v>22</v>
      </c>
      <c r="D18" s="31">
        <v>0</v>
      </c>
      <c r="E18" s="31">
        <v>0</v>
      </c>
      <c r="F18" s="32">
        <f t="shared" si="2"/>
        <v>0</v>
      </c>
      <c r="G18" s="31">
        <v>0</v>
      </c>
      <c r="H18" s="31">
        <v>0</v>
      </c>
      <c r="I18" s="32">
        <f t="shared" si="3"/>
        <v>0</v>
      </c>
    </row>
    <row r="19" spans="1:9" ht="12" customHeight="1" x14ac:dyDescent="0.25">
      <c r="A19" s="28"/>
      <c r="B19" s="29"/>
      <c r="C19" s="30" t="s">
        <v>23</v>
      </c>
      <c r="D19" s="31">
        <f>19905615.421-D56</f>
        <v>19376168.120999999</v>
      </c>
      <c r="E19" s="31">
        <f>+-1896055.89639-E56</f>
        <v>-1906055.8963899999</v>
      </c>
      <c r="F19" s="32">
        <f>+D19+E19</f>
        <v>17470112.224610001</v>
      </c>
      <c r="G19" s="31">
        <f>17839900.63664-G56</f>
        <v>17300453.33664</v>
      </c>
      <c r="H19" s="31">
        <f>17010165.64147-H56</f>
        <v>16470718.341469999</v>
      </c>
      <c r="I19" s="32">
        <f t="shared" si="3"/>
        <v>169658.88797000051</v>
      </c>
    </row>
    <row r="20" spans="1:9" ht="12" customHeight="1" x14ac:dyDescent="0.25">
      <c r="A20" s="28"/>
      <c r="B20" s="29"/>
      <c r="C20" s="30" t="s">
        <v>24</v>
      </c>
      <c r="D20" s="31">
        <f>1407468.752-D57</f>
        <v>1407468.7520000001</v>
      </c>
      <c r="E20" s="31">
        <v>711942.24451999995</v>
      </c>
      <c r="F20" s="32">
        <f t="shared" si="2"/>
        <v>2119410.99652</v>
      </c>
      <c r="G20" s="31">
        <v>2057767.2027100001</v>
      </c>
      <c r="H20" s="31">
        <v>1885225.5007799999</v>
      </c>
      <c r="I20" s="32">
        <f t="shared" si="3"/>
        <v>61643.793809999945</v>
      </c>
    </row>
    <row r="21" spans="1:9" ht="8.1" customHeight="1" x14ac:dyDescent="0.25">
      <c r="A21" s="33"/>
      <c r="B21" s="34"/>
      <c r="C21" s="35"/>
      <c r="D21" s="27"/>
      <c r="E21" s="27"/>
      <c r="F21" s="32"/>
      <c r="G21" s="27"/>
      <c r="H21" s="27"/>
      <c r="I21" s="32"/>
    </row>
    <row r="22" spans="1:9" ht="12" customHeight="1" x14ac:dyDescent="0.25">
      <c r="A22" s="24"/>
      <c r="B22" s="25" t="s">
        <v>25</v>
      </c>
      <c r="C22" s="26"/>
      <c r="D22" s="27">
        <f t="shared" ref="D22:I22" si="4">SUM(D23:D29)</f>
        <v>78325975.476999998</v>
      </c>
      <c r="E22" s="27">
        <f t="shared" si="4"/>
        <v>328105.82231999934</v>
      </c>
      <c r="F22" s="27">
        <f t="shared" si="4"/>
        <v>78654081.299320012</v>
      </c>
      <c r="G22" s="27">
        <f t="shared" si="4"/>
        <v>73645646.858809993</v>
      </c>
      <c r="H22" s="27">
        <f t="shared" si="4"/>
        <v>69302486.015860006</v>
      </c>
      <c r="I22" s="27">
        <f t="shared" si="4"/>
        <v>5008434.4405100141</v>
      </c>
    </row>
    <row r="23" spans="1:9" ht="12" customHeight="1" x14ac:dyDescent="0.25">
      <c r="A23" s="28"/>
      <c r="B23" s="29"/>
      <c r="C23" s="30" t="s">
        <v>26</v>
      </c>
      <c r="D23" s="31">
        <v>2652149.5010000002</v>
      </c>
      <c r="E23" s="31">
        <f>579540.574-E60</f>
        <v>147424.07400000002</v>
      </c>
      <c r="F23" s="32">
        <f t="shared" ref="F23:F29" si="5">+D23+E23</f>
        <v>2799573.5750000002</v>
      </c>
      <c r="G23" s="31">
        <f>2811206.18094-G60</f>
        <v>2379089.6809399999</v>
      </c>
      <c r="H23" s="31">
        <f>2436617.46967-H60</f>
        <v>2004500.96967</v>
      </c>
      <c r="I23" s="32">
        <f t="shared" ref="I23:I29" si="6">+F23-G23</f>
        <v>420483.89406000031</v>
      </c>
    </row>
    <row r="24" spans="1:9" ht="12" customHeight="1" x14ac:dyDescent="0.25">
      <c r="A24" s="28"/>
      <c r="B24" s="29"/>
      <c r="C24" s="30" t="s">
        <v>27</v>
      </c>
      <c r="D24" s="31">
        <f>4473698.374-D61</f>
        <v>3984059.6739999996</v>
      </c>
      <c r="E24" s="31">
        <f>1818532.69644-E61</f>
        <v>1831641.6964400001</v>
      </c>
      <c r="F24" s="32">
        <f t="shared" si="5"/>
        <v>5815701.3704399997</v>
      </c>
      <c r="G24" s="31">
        <f>6255523.2868-G61</f>
        <v>5778993.5867999997</v>
      </c>
      <c r="H24" s="31">
        <f>4668612.39306-H61</f>
        <v>4192082.6930599995</v>
      </c>
      <c r="I24" s="32">
        <f t="shared" si="6"/>
        <v>36707.783640000038</v>
      </c>
    </row>
    <row r="25" spans="1:9" ht="12" customHeight="1" x14ac:dyDescent="0.25">
      <c r="A25" s="28"/>
      <c r="B25" s="29"/>
      <c r="C25" s="30" t="s">
        <v>28</v>
      </c>
      <c r="D25" s="31">
        <f>29123731.196-D62</f>
        <v>7755747.5959999971</v>
      </c>
      <c r="E25" s="31">
        <f>646898.51301-E62</f>
        <v>2680826.0130099999</v>
      </c>
      <c r="F25" s="32">
        <f t="shared" si="5"/>
        <v>10436573.609009996</v>
      </c>
      <c r="G25" s="31">
        <f>27460970.2856-G62</f>
        <v>8126914.1855999976</v>
      </c>
      <c r="H25" s="31">
        <f>26961212.02368-H62</f>
        <v>7627155.92368</v>
      </c>
      <c r="I25" s="32">
        <f t="shared" si="6"/>
        <v>2309659.4234099984</v>
      </c>
    </row>
    <row r="26" spans="1:9" ht="12" customHeight="1" x14ac:dyDescent="0.25">
      <c r="A26" s="28"/>
      <c r="B26" s="29"/>
      <c r="C26" s="30" t="s">
        <v>29</v>
      </c>
      <c r="D26" s="31">
        <f>2683744.991-D63</f>
        <v>2673430.8909999998</v>
      </c>
      <c r="E26" s="31">
        <f>3170.07678999996-E63</f>
        <v>11934.076789999959</v>
      </c>
      <c r="F26" s="32">
        <f t="shared" si="5"/>
        <v>2685364.9677899997</v>
      </c>
      <c r="G26" s="31">
        <f>2937800.86457-G63</f>
        <v>2936250.7645700001</v>
      </c>
      <c r="H26" s="31">
        <f>2621936.87974-H63</f>
        <v>2620386.7797399997</v>
      </c>
      <c r="I26" s="32">
        <f t="shared" si="6"/>
        <v>-250885.79678000044</v>
      </c>
    </row>
    <row r="27" spans="1:9" ht="12" customHeight="1" x14ac:dyDescent="0.25">
      <c r="A27" s="28"/>
      <c r="B27" s="29"/>
      <c r="C27" s="30" t="s">
        <v>30</v>
      </c>
      <c r="D27" s="31">
        <f>98358323.635-D64</f>
        <v>51862583.435000002</v>
      </c>
      <c r="E27" s="31">
        <f>4968301.1132-E64</f>
        <v>-5543049.2868000008</v>
      </c>
      <c r="F27" s="32">
        <f t="shared" si="5"/>
        <v>46319534.148200005</v>
      </c>
      <c r="G27" s="31">
        <f>101309063.07496-G64</f>
        <v>44301972.474959992</v>
      </c>
      <c r="H27" s="31">
        <f>100206900.59475-H64</f>
        <v>43199809.994750001</v>
      </c>
      <c r="I27" s="32">
        <f t="shared" si="6"/>
        <v>2017561.6732400134</v>
      </c>
    </row>
    <row r="28" spans="1:9" ht="12" customHeight="1" x14ac:dyDescent="0.25">
      <c r="A28" s="28"/>
      <c r="B28" s="29"/>
      <c r="C28" s="30" t="s">
        <v>31</v>
      </c>
      <c r="D28" s="31">
        <f>9398004.38-D65</f>
        <v>9398004.3800000008</v>
      </c>
      <c r="E28" s="31">
        <f>2587770.24888-E65</f>
        <v>1199329.2488799999</v>
      </c>
      <c r="F28" s="32">
        <f t="shared" si="5"/>
        <v>10597333.628880002</v>
      </c>
      <c r="G28" s="31">
        <f>11510867.16594-G65</f>
        <v>10122426.16594</v>
      </c>
      <c r="H28" s="31">
        <f>11046990.65496-H65</f>
        <v>9658549.6549600009</v>
      </c>
      <c r="I28" s="32">
        <f t="shared" si="6"/>
        <v>474907.46294000186</v>
      </c>
    </row>
    <row r="29" spans="1:9" ht="12" customHeight="1" x14ac:dyDescent="0.25">
      <c r="A29" s="28"/>
      <c r="B29" s="29"/>
      <c r="C29" s="30" t="s">
        <v>32</v>
      </c>
      <c r="D29" s="31">
        <v>0</v>
      </c>
      <c r="E29" s="31">
        <v>0</v>
      </c>
      <c r="F29" s="32">
        <f t="shared" si="5"/>
        <v>0</v>
      </c>
      <c r="G29" s="31">
        <v>0</v>
      </c>
      <c r="H29" s="31">
        <v>0</v>
      </c>
      <c r="I29" s="32">
        <f t="shared" si="6"/>
        <v>0</v>
      </c>
    </row>
    <row r="30" spans="1:9" ht="8.1" customHeight="1" x14ac:dyDescent="0.25">
      <c r="A30" s="33"/>
      <c r="B30" s="34"/>
      <c r="C30" s="35"/>
      <c r="D30" s="27"/>
      <c r="E30" s="27"/>
      <c r="F30" s="32"/>
      <c r="G30" s="27"/>
      <c r="H30" s="27"/>
      <c r="I30" s="32"/>
    </row>
    <row r="31" spans="1:9" ht="12" customHeight="1" x14ac:dyDescent="0.25">
      <c r="A31" s="24"/>
      <c r="B31" s="25" t="s">
        <v>33</v>
      </c>
      <c r="C31" s="26"/>
      <c r="D31" s="27">
        <f t="shared" ref="D31:I31" si="7">SUM(D32:D40)</f>
        <v>10377285.778000001</v>
      </c>
      <c r="E31" s="27">
        <f t="shared" si="7"/>
        <v>2864385.6219700002</v>
      </c>
      <c r="F31" s="27">
        <f t="shared" si="7"/>
        <v>13241671.399970001</v>
      </c>
      <c r="G31" s="27">
        <f t="shared" si="7"/>
        <v>12774898.459969999</v>
      </c>
      <c r="H31" s="27">
        <f t="shared" si="7"/>
        <v>12150003.30934</v>
      </c>
      <c r="I31" s="27">
        <f t="shared" si="7"/>
        <v>466772.94000000041</v>
      </c>
    </row>
    <row r="32" spans="1:9" ht="12" customHeight="1" x14ac:dyDescent="0.25">
      <c r="A32" s="28"/>
      <c r="B32" s="29"/>
      <c r="C32" s="30" t="s">
        <v>34</v>
      </c>
      <c r="D32" s="31">
        <f>1744582.165-D69</f>
        <v>1744582.165</v>
      </c>
      <c r="E32" s="31">
        <f>474282.40456-E69</f>
        <v>226970.70455999998</v>
      </c>
      <c r="F32" s="32">
        <f t="shared" ref="F32:F40" si="8">+D32+E32</f>
        <v>1971552.86956</v>
      </c>
      <c r="G32" s="31">
        <f>2086850.35788-G69</f>
        <v>1839538.6578800001</v>
      </c>
      <c r="H32" s="31">
        <f>2051336.95181-H69</f>
        <v>1804025.25181</v>
      </c>
      <c r="I32" s="32">
        <f t="shared" ref="I32:I40" si="9">+F32-G32</f>
        <v>132014.21167999995</v>
      </c>
    </row>
    <row r="33" spans="1:15" ht="12" customHeight="1" x14ac:dyDescent="0.25">
      <c r="A33" s="28"/>
      <c r="B33" s="29"/>
      <c r="C33" s="30" t="s">
        <v>35</v>
      </c>
      <c r="D33" s="31">
        <f>2051522.631-D70</f>
        <v>1527366.2310000001</v>
      </c>
      <c r="E33" s="31">
        <f>+-1433446.07804-E70</f>
        <v>-985156.17804000003</v>
      </c>
      <c r="F33" s="32">
        <f t="shared" si="8"/>
        <v>542210.05296000012</v>
      </c>
      <c r="G33" s="31">
        <f>583299.24583-G70</f>
        <v>507432.74583000003</v>
      </c>
      <c r="H33" s="31">
        <f>557664.03125-H70</f>
        <v>481797.53125</v>
      </c>
      <c r="I33" s="32">
        <f t="shared" si="9"/>
        <v>34777.307130000088</v>
      </c>
    </row>
    <row r="34" spans="1:15" ht="12" customHeight="1" x14ac:dyDescent="0.25">
      <c r="A34" s="28"/>
      <c r="B34" s="29"/>
      <c r="C34" s="30" t="s">
        <v>36</v>
      </c>
      <c r="D34" s="31">
        <v>13258.687</v>
      </c>
      <c r="E34" s="31">
        <f>16874.83767-E71</f>
        <v>13441.73767</v>
      </c>
      <c r="F34" s="32">
        <f t="shared" si="8"/>
        <v>26700.42467</v>
      </c>
      <c r="G34" s="31">
        <f>28963.92313-G71</f>
        <v>25530.823130000001</v>
      </c>
      <c r="H34" s="31">
        <f>28491.13227-H71</f>
        <v>25058.03227</v>
      </c>
      <c r="I34" s="32">
        <f t="shared" si="9"/>
        <v>1169.6015399999997</v>
      </c>
    </row>
    <row r="35" spans="1:15" ht="12" customHeight="1" x14ac:dyDescent="0.25">
      <c r="A35" s="28"/>
      <c r="B35" s="29"/>
      <c r="C35" s="30" t="s">
        <v>37</v>
      </c>
      <c r="D35" s="31">
        <v>450731.90100000001</v>
      </c>
      <c r="E35" s="31">
        <v>170848.06035999997</v>
      </c>
      <c r="F35" s="32">
        <f t="shared" si="8"/>
        <v>621579.96135999996</v>
      </c>
      <c r="G35" s="31">
        <v>599115.58241999999</v>
      </c>
      <c r="H35" s="31">
        <v>574797.96310000005</v>
      </c>
      <c r="I35" s="32">
        <f t="shared" si="9"/>
        <v>22464.378939999966</v>
      </c>
    </row>
    <row r="36" spans="1:15" ht="12" customHeight="1" x14ac:dyDescent="0.25">
      <c r="A36" s="28"/>
      <c r="B36" s="29"/>
      <c r="C36" s="30" t="s">
        <v>38</v>
      </c>
      <c r="D36" s="31">
        <v>5687363.3870000001</v>
      </c>
      <c r="E36" s="31">
        <f>3482415.0685-E73</f>
        <v>3457387.7685000002</v>
      </c>
      <c r="F36" s="32">
        <f t="shared" si="8"/>
        <v>9144751.1555000003</v>
      </c>
      <c r="G36" s="31">
        <f>8897883.97815-G73</f>
        <v>8872856.6781500001</v>
      </c>
      <c r="H36" s="31">
        <f>8476976.68605-H73</f>
        <v>8451949.3860499989</v>
      </c>
      <c r="I36" s="32">
        <f t="shared" si="9"/>
        <v>271894.47735000029</v>
      </c>
    </row>
    <row r="37" spans="1:15" ht="12" customHeight="1" x14ac:dyDescent="0.25">
      <c r="A37" s="28"/>
      <c r="B37" s="29"/>
      <c r="C37" s="30" t="s">
        <v>39</v>
      </c>
      <c r="D37" s="31">
        <v>6705.2569999999996</v>
      </c>
      <c r="E37" s="31">
        <v>952.89347999999995</v>
      </c>
      <c r="F37" s="32">
        <f t="shared" si="8"/>
        <v>7658.1504799999993</v>
      </c>
      <c r="G37" s="31">
        <v>7344.2012699999996</v>
      </c>
      <c r="H37" s="31">
        <v>7310.2385100000001</v>
      </c>
      <c r="I37" s="32">
        <f t="shared" si="9"/>
        <v>313.94920999999977</v>
      </c>
    </row>
    <row r="38" spans="1:15" ht="12" customHeight="1" x14ac:dyDescent="0.25">
      <c r="A38" s="28"/>
      <c r="B38" s="29"/>
      <c r="C38" s="30" t="s">
        <v>40</v>
      </c>
      <c r="D38" s="31">
        <v>317759.68699999998</v>
      </c>
      <c r="E38" s="31">
        <v>-74920.510720000006</v>
      </c>
      <c r="F38" s="32">
        <f t="shared" si="8"/>
        <v>242839.17627999996</v>
      </c>
      <c r="G38" s="31">
        <v>163412.28219</v>
      </c>
      <c r="H38" s="31">
        <v>75146.096439999994</v>
      </c>
      <c r="I38" s="32">
        <f t="shared" si="9"/>
        <v>79426.894089999958</v>
      </c>
    </row>
    <row r="39" spans="1:15" ht="12" customHeight="1" x14ac:dyDescent="0.25">
      <c r="A39" s="28"/>
      <c r="B39" s="29"/>
      <c r="C39" s="30" t="s">
        <v>41</v>
      </c>
      <c r="D39" s="31">
        <f>573381.003-D76</f>
        <v>573381.00300000003</v>
      </c>
      <c r="E39" s="31">
        <v>60361.743369999997</v>
      </c>
      <c r="F39" s="32">
        <f t="shared" si="8"/>
        <v>633742.74637000007</v>
      </c>
      <c r="G39" s="31">
        <v>715229.72138999996</v>
      </c>
      <c r="H39" s="31">
        <v>685481.04220000003</v>
      </c>
      <c r="I39" s="32">
        <f t="shared" si="9"/>
        <v>-81486.975019999896</v>
      </c>
    </row>
    <row r="40" spans="1:15" ht="12" customHeight="1" x14ac:dyDescent="0.25">
      <c r="A40" s="28"/>
      <c r="B40" s="29"/>
      <c r="C40" s="30" t="s">
        <v>42</v>
      </c>
      <c r="D40" s="31">
        <v>56137.46</v>
      </c>
      <c r="E40" s="31">
        <v>-5500.5972099999999</v>
      </c>
      <c r="F40" s="32">
        <f t="shared" si="8"/>
        <v>50636.862789999999</v>
      </c>
      <c r="G40" s="31">
        <v>44437.76771</v>
      </c>
      <c r="H40" s="31">
        <v>44437.76771</v>
      </c>
      <c r="I40" s="32">
        <f t="shared" si="9"/>
        <v>6199.0950799999991</v>
      </c>
    </row>
    <row r="41" spans="1:15" ht="8.1" customHeight="1" x14ac:dyDescent="0.25">
      <c r="A41" s="33"/>
      <c r="B41" s="34"/>
      <c r="C41" s="35"/>
      <c r="D41" s="27"/>
      <c r="E41" s="27"/>
      <c r="F41" s="32"/>
      <c r="G41" s="27"/>
      <c r="H41" s="27"/>
      <c r="I41" s="32"/>
    </row>
    <row r="42" spans="1:15" ht="12" customHeight="1" x14ac:dyDescent="0.25">
      <c r="A42" s="24"/>
      <c r="B42" s="25" t="s">
        <v>43</v>
      </c>
      <c r="C42" s="26"/>
      <c r="D42" s="27">
        <f t="shared" ref="D42:I42" si="10">SUM(D43:D46)</f>
        <v>38981282.483000003</v>
      </c>
      <c r="E42" s="27">
        <f t="shared" si="10"/>
        <v>1491789.3636800004</v>
      </c>
      <c r="F42" s="27">
        <f t="shared" si="10"/>
        <v>40473071.84668</v>
      </c>
      <c r="G42" s="27">
        <f t="shared" si="10"/>
        <v>40177329.786010005</v>
      </c>
      <c r="H42" s="27">
        <f t="shared" si="10"/>
        <v>40177329.786010005</v>
      </c>
      <c r="I42" s="27">
        <f t="shared" si="10"/>
        <v>295742.06066999957</v>
      </c>
    </row>
    <row r="43" spans="1:15" ht="12" customHeight="1" x14ac:dyDescent="0.25">
      <c r="A43" s="28"/>
      <c r="B43" s="29"/>
      <c r="C43" s="30" t="s">
        <v>44</v>
      </c>
      <c r="D43" s="31">
        <v>7028877.9409999996</v>
      </c>
      <c r="E43" s="31">
        <f>+-2009923.5857-E80</f>
        <v>-2281807.1856999998</v>
      </c>
      <c r="F43" s="32">
        <f>+D43+E43</f>
        <v>4747070.7553000003</v>
      </c>
      <c r="G43" s="31">
        <f>5018954.3553-G80</f>
        <v>4747070.7553000003</v>
      </c>
      <c r="H43" s="31">
        <f>5018954.3553-H80</f>
        <v>4747070.7553000003</v>
      </c>
      <c r="I43" s="32">
        <f>+F43-G43</f>
        <v>0</v>
      </c>
      <c r="J43" s="36"/>
    </row>
    <row r="44" spans="1:15" ht="18" customHeight="1" x14ac:dyDescent="0.25">
      <c r="A44" s="28"/>
      <c r="B44" s="29"/>
      <c r="C44" s="30" t="s">
        <v>45</v>
      </c>
      <c r="D44" s="31">
        <f>45928543.933-D81</f>
        <v>28708713.533</v>
      </c>
      <c r="E44" s="31">
        <f>+-7784.34378999996-E81</f>
        <v>49674.656210000037</v>
      </c>
      <c r="F44" s="32">
        <f>+D44+E44</f>
        <v>28758388.189210001</v>
      </c>
      <c r="G44" s="31">
        <f>45625017.52854-G81</f>
        <v>28462646.128540002</v>
      </c>
      <c r="H44" s="31">
        <f>45625017.52854-H81</f>
        <v>28462646.128540002</v>
      </c>
      <c r="I44" s="32">
        <f>+F44-G44</f>
        <v>295742.06066999957</v>
      </c>
    </row>
    <row r="45" spans="1:15" ht="12" customHeight="1" x14ac:dyDescent="0.25">
      <c r="A45" s="28"/>
      <c r="B45" s="29"/>
      <c r="C45" s="30" t="s">
        <v>46</v>
      </c>
      <c r="D45" s="31">
        <v>0</v>
      </c>
      <c r="E45" s="31">
        <v>0</v>
      </c>
      <c r="F45" s="32">
        <f>+D45+E45</f>
        <v>0</v>
      </c>
      <c r="G45" s="31">
        <v>0</v>
      </c>
      <c r="H45" s="31">
        <v>0</v>
      </c>
      <c r="I45" s="32">
        <f>+F45-G45</f>
        <v>0</v>
      </c>
    </row>
    <row r="46" spans="1:15" ht="12" customHeight="1" x14ac:dyDescent="0.25">
      <c r="A46" s="28"/>
      <c r="B46" s="29"/>
      <c r="C46" s="30" t="s">
        <v>47</v>
      </c>
      <c r="D46" s="31">
        <v>3243691.0090000001</v>
      </c>
      <c r="E46" s="31">
        <v>3723921.8931700001</v>
      </c>
      <c r="F46" s="32">
        <f>+D46+E46</f>
        <v>6967612.9021700006</v>
      </c>
      <c r="G46" s="31">
        <v>6967612.9021699997</v>
      </c>
      <c r="H46" s="31">
        <v>6967612.9021699997</v>
      </c>
      <c r="I46" s="32">
        <f>+F46-G46</f>
        <v>0</v>
      </c>
    </row>
    <row r="47" spans="1:15" ht="8.1" customHeight="1" x14ac:dyDescent="0.25">
      <c r="A47" s="33"/>
      <c r="B47" s="34"/>
      <c r="C47" s="35"/>
      <c r="D47" s="27"/>
      <c r="E47" s="27"/>
      <c r="F47" s="32"/>
      <c r="G47" s="27"/>
      <c r="H47" s="27"/>
      <c r="I47" s="32"/>
    </row>
    <row r="48" spans="1:15" ht="12" customHeight="1" x14ac:dyDescent="0.25">
      <c r="A48" s="37" t="s">
        <v>48</v>
      </c>
      <c r="B48" s="38"/>
      <c r="C48" s="39"/>
      <c r="D48" s="40">
        <f t="shared" ref="D48:I48" si="11">+D49+D59+D68+D79</f>
        <v>86641880.100000024</v>
      </c>
      <c r="E48" s="40">
        <f t="shared" si="11"/>
        <v>10334897.1</v>
      </c>
      <c r="F48" s="40">
        <f t="shared" si="11"/>
        <v>96976777.199999988</v>
      </c>
      <c r="G48" s="40">
        <f t="shared" si="11"/>
        <v>96976777.199999988</v>
      </c>
      <c r="H48" s="40">
        <f t="shared" si="11"/>
        <v>96976777.199999988</v>
      </c>
      <c r="I48" s="40">
        <f t="shared" si="11"/>
        <v>0</v>
      </c>
      <c r="J48" s="36"/>
      <c r="K48" s="36"/>
      <c r="L48" s="36"/>
      <c r="M48" s="36"/>
      <c r="N48" s="36"/>
      <c r="O48" s="36"/>
    </row>
    <row r="49" spans="1:11" ht="12" customHeight="1" x14ac:dyDescent="0.25">
      <c r="A49" s="24"/>
      <c r="B49" s="25" t="s">
        <v>16</v>
      </c>
      <c r="C49" s="26"/>
      <c r="D49" s="27">
        <f t="shared" ref="D49:I49" si="12">SUM(D50:D57)</f>
        <v>534216.70000000007</v>
      </c>
      <c r="E49" s="27">
        <f t="shared" si="12"/>
        <v>16882.900000000001</v>
      </c>
      <c r="F49" s="27">
        <f t="shared" si="12"/>
        <v>551099.60000000009</v>
      </c>
      <c r="G49" s="27">
        <f t="shared" si="12"/>
        <v>551099.60000000009</v>
      </c>
      <c r="H49" s="27">
        <f t="shared" si="12"/>
        <v>551099.60000000009</v>
      </c>
      <c r="I49" s="27">
        <f t="shared" si="12"/>
        <v>0</v>
      </c>
      <c r="K49" s="36"/>
    </row>
    <row r="50" spans="1:11" ht="12" customHeight="1" x14ac:dyDescent="0.25">
      <c r="A50" s="28"/>
      <c r="B50" s="29"/>
      <c r="C50" s="30" t="s">
        <v>17</v>
      </c>
      <c r="D50" s="31">
        <v>0</v>
      </c>
      <c r="E50" s="31">
        <v>0</v>
      </c>
      <c r="F50" s="32">
        <f t="shared" ref="F50:F57" si="13">+D50+E50</f>
        <v>0</v>
      </c>
      <c r="G50" s="31">
        <v>0</v>
      </c>
      <c r="H50" s="31">
        <v>0</v>
      </c>
      <c r="I50" s="32">
        <f t="shared" ref="I50:I57" si="14">+F50-G50</f>
        <v>0</v>
      </c>
      <c r="K50" s="36"/>
    </row>
    <row r="51" spans="1:11" ht="12" customHeight="1" x14ac:dyDescent="0.25">
      <c r="A51" s="28"/>
      <c r="B51" s="29"/>
      <c r="C51" s="30" t="s">
        <v>18</v>
      </c>
      <c r="D51" s="31">
        <v>0</v>
      </c>
      <c r="E51" s="31">
        <v>11652.3</v>
      </c>
      <c r="F51" s="32">
        <f>+D51+E51</f>
        <v>11652.3</v>
      </c>
      <c r="G51" s="31">
        <v>11652.3</v>
      </c>
      <c r="H51" s="31">
        <f>G51</f>
        <v>11652.3</v>
      </c>
      <c r="I51" s="32">
        <f t="shared" si="14"/>
        <v>0</v>
      </c>
    </row>
    <row r="52" spans="1:11" ht="12" customHeight="1" x14ac:dyDescent="0.25">
      <c r="A52" s="28"/>
      <c r="B52" s="29"/>
      <c r="C52" s="30" t="s">
        <v>19</v>
      </c>
      <c r="D52" s="31">
        <v>4769.3999999999996</v>
      </c>
      <c r="E52" s="31">
        <v>-4769.3999999999996</v>
      </c>
      <c r="F52" s="32">
        <f t="shared" si="13"/>
        <v>0</v>
      </c>
      <c r="G52" s="31">
        <v>0</v>
      </c>
      <c r="H52" s="31">
        <v>0</v>
      </c>
      <c r="I52" s="32">
        <f t="shared" si="14"/>
        <v>0</v>
      </c>
      <c r="K52" s="36"/>
    </row>
    <row r="53" spans="1:11" ht="12" customHeight="1" x14ac:dyDescent="0.25">
      <c r="A53" s="28"/>
      <c r="B53" s="29"/>
      <c r="C53" s="30" t="s">
        <v>20</v>
      </c>
      <c r="D53" s="31">
        <v>0</v>
      </c>
      <c r="E53" s="31">
        <v>0</v>
      </c>
      <c r="F53" s="32">
        <f t="shared" si="13"/>
        <v>0</v>
      </c>
      <c r="G53" s="31">
        <v>0</v>
      </c>
      <c r="H53" s="31">
        <f>+G53</f>
        <v>0</v>
      </c>
      <c r="I53" s="32">
        <f t="shared" si="14"/>
        <v>0</v>
      </c>
    </row>
    <row r="54" spans="1:11" ht="12" customHeight="1" x14ac:dyDescent="0.25">
      <c r="A54" s="28"/>
      <c r="B54" s="29"/>
      <c r="C54" s="30" t="s">
        <v>21</v>
      </c>
      <c r="D54" s="31">
        <v>0</v>
      </c>
      <c r="E54" s="31">
        <v>0</v>
      </c>
      <c r="F54" s="32">
        <f t="shared" si="13"/>
        <v>0</v>
      </c>
      <c r="G54" s="31">
        <v>0</v>
      </c>
      <c r="H54" s="31">
        <v>0</v>
      </c>
      <c r="I54" s="32">
        <f t="shared" si="14"/>
        <v>0</v>
      </c>
    </row>
    <row r="55" spans="1:11" ht="12" customHeight="1" x14ac:dyDescent="0.25">
      <c r="A55" s="28"/>
      <c r="B55" s="29"/>
      <c r="C55" s="30" t="s">
        <v>22</v>
      </c>
      <c r="D55" s="31">
        <v>0</v>
      </c>
      <c r="E55" s="31">
        <v>0</v>
      </c>
      <c r="F55" s="32">
        <f t="shared" si="13"/>
        <v>0</v>
      </c>
      <c r="G55" s="31">
        <v>0</v>
      </c>
      <c r="H55" s="31">
        <v>0</v>
      </c>
      <c r="I55" s="32">
        <f t="shared" si="14"/>
        <v>0</v>
      </c>
    </row>
    <row r="56" spans="1:11" ht="12" customHeight="1" x14ac:dyDescent="0.25">
      <c r="A56" s="28"/>
      <c r="B56" s="29"/>
      <c r="C56" s="30" t="s">
        <v>23</v>
      </c>
      <c r="D56" s="31">
        <v>529447.30000000005</v>
      </c>
      <c r="E56" s="31">
        <v>10000</v>
      </c>
      <c r="F56" s="32">
        <f t="shared" si="13"/>
        <v>539447.30000000005</v>
      </c>
      <c r="G56" s="31">
        <v>539447.30000000005</v>
      </c>
      <c r="H56" s="31">
        <f>+G56</f>
        <v>539447.30000000005</v>
      </c>
      <c r="I56" s="32">
        <f t="shared" si="14"/>
        <v>0</v>
      </c>
    </row>
    <row r="57" spans="1:11" ht="12" customHeight="1" x14ac:dyDescent="0.25">
      <c r="A57" s="28"/>
      <c r="B57" s="29"/>
      <c r="C57" s="30" t="s">
        <v>24</v>
      </c>
      <c r="D57" s="31">
        <v>0</v>
      </c>
      <c r="E57" s="31">
        <v>0</v>
      </c>
      <c r="F57" s="32">
        <f t="shared" si="13"/>
        <v>0</v>
      </c>
      <c r="G57" s="31">
        <v>0</v>
      </c>
      <c r="H57" s="31">
        <v>0</v>
      </c>
      <c r="I57" s="32">
        <f t="shared" si="14"/>
        <v>0</v>
      </c>
    </row>
    <row r="58" spans="1:11" ht="8.1" customHeight="1" x14ac:dyDescent="0.25">
      <c r="A58" s="33"/>
      <c r="B58" s="34"/>
      <c r="C58" s="35"/>
      <c r="D58" s="27"/>
      <c r="E58" s="27"/>
      <c r="F58" s="32"/>
      <c r="G58" s="27"/>
      <c r="H58" s="27"/>
      <c r="I58" s="32"/>
    </row>
    <row r="59" spans="1:11" ht="12" customHeight="1" x14ac:dyDescent="0.25">
      <c r="A59" s="24"/>
      <c r="B59" s="25" t="s">
        <v>25</v>
      </c>
      <c r="C59" s="26"/>
      <c r="D59" s="27">
        <f t="shared" ref="D59:I59" si="15">SUM(D60:D66)</f>
        <v>68363676.600000009</v>
      </c>
      <c r="E59" s="27">
        <f t="shared" si="15"/>
        <v>10276107.4</v>
      </c>
      <c r="F59" s="27">
        <f t="shared" si="15"/>
        <v>78639784</v>
      </c>
      <c r="G59" s="27">
        <f t="shared" si="15"/>
        <v>78639784</v>
      </c>
      <c r="H59" s="27">
        <f t="shared" si="15"/>
        <v>78639784</v>
      </c>
      <c r="I59" s="27">
        <f t="shared" si="15"/>
        <v>0</v>
      </c>
    </row>
    <row r="60" spans="1:11" ht="12" customHeight="1" x14ac:dyDescent="0.25">
      <c r="A60" s="28"/>
      <c r="B60" s="29"/>
      <c r="C60" s="30" t="s">
        <v>26</v>
      </c>
      <c r="D60" s="31">
        <v>0</v>
      </c>
      <c r="E60" s="31">
        <v>432116.5</v>
      </c>
      <c r="F60" s="32">
        <f t="shared" ref="F60:F66" si="16">+D60+E60</f>
        <v>432116.5</v>
      </c>
      <c r="G60" s="31">
        <v>432116.5</v>
      </c>
      <c r="H60" s="31">
        <f>+G60</f>
        <v>432116.5</v>
      </c>
      <c r="I60" s="32">
        <f t="shared" ref="I60:I66" si="17">+F60-G60</f>
        <v>0</v>
      </c>
    </row>
    <row r="61" spans="1:11" ht="12" customHeight="1" x14ac:dyDescent="0.25">
      <c r="A61" s="28"/>
      <c r="B61" s="29"/>
      <c r="C61" s="30" t="s">
        <v>27</v>
      </c>
      <c r="D61" s="31">
        <v>489638.7</v>
      </c>
      <c r="E61" s="31">
        <v>-13109</v>
      </c>
      <c r="F61" s="32">
        <f t="shared" si="16"/>
        <v>476529.7</v>
      </c>
      <c r="G61" s="31">
        <v>476529.7</v>
      </c>
      <c r="H61" s="31">
        <f>G61</f>
        <v>476529.7</v>
      </c>
      <c r="I61" s="32">
        <f t="shared" si="17"/>
        <v>0</v>
      </c>
    </row>
    <row r="62" spans="1:11" ht="12" customHeight="1" x14ac:dyDescent="0.25">
      <c r="A62" s="28"/>
      <c r="B62" s="29"/>
      <c r="C62" s="30" t="s">
        <v>28</v>
      </c>
      <c r="D62" s="31">
        <v>21367983.600000001</v>
      </c>
      <c r="E62" s="31">
        <v>-2033927.5</v>
      </c>
      <c r="F62" s="32">
        <f>+D62+E62</f>
        <v>19334056.100000001</v>
      </c>
      <c r="G62" s="31">
        <v>19334056.100000001</v>
      </c>
      <c r="H62" s="31">
        <f>+G62</f>
        <v>19334056.100000001</v>
      </c>
      <c r="I62" s="32">
        <f>+F62-G62</f>
        <v>0</v>
      </c>
    </row>
    <row r="63" spans="1:11" ht="12" customHeight="1" x14ac:dyDescent="0.25">
      <c r="A63" s="28"/>
      <c r="B63" s="29"/>
      <c r="C63" s="30" t="s">
        <v>29</v>
      </c>
      <c r="D63" s="31">
        <v>10314.1</v>
      </c>
      <c r="E63" s="31">
        <v>-8764</v>
      </c>
      <c r="F63" s="32">
        <f t="shared" si="16"/>
        <v>1550.1000000000004</v>
      </c>
      <c r="G63" s="31">
        <v>1550.1</v>
      </c>
      <c r="H63" s="31">
        <f>+G63</f>
        <v>1550.1</v>
      </c>
      <c r="I63" s="32">
        <f t="shared" si="17"/>
        <v>0</v>
      </c>
    </row>
    <row r="64" spans="1:11" ht="12" customHeight="1" x14ac:dyDescent="0.25">
      <c r="A64" s="28"/>
      <c r="B64" s="29"/>
      <c r="C64" s="30" t="s">
        <v>30</v>
      </c>
      <c r="D64" s="31">
        <v>46495740.200000003</v>
      </c>
      <c r="E64" s="31">
        <v>10511350.4</v>
      </c>
      <c r="F64" s="32">
        <f t="shared" si="16"/>
        <v>57007090.600000001</v>
      </c>
      <c r="G64" s="31">
        <v>57007090.600000001</v>
      </c>
      <c r="H64" s="31">
        <f>+G64</f>
        <v>57007090.600000001</v>
      </c>
      <c r="I64" s="32">
        <f t="shared" si="17"/>
        <v>0</v>
      </c>
    </row>
    <row r="65" spans="1:11" ht="12" customHeight="1" x14ac:dyDescent="0.25">
      <c r="A65" s="28"/>
      <c r="B65" s="29"/>
      <c r="C65" s="30" t="s">
        <v>31</v>
      </c>
      <c r="D65" s="31">
        <v>0</v>
      </c>
      <c r="E65" s="31">
        <v>1388441</v>
      </c>
      <c r="F65" s="32">
        <f t="shared" si="16"/>
        <v>1388441</v>
      </c>
      <c r="G65" s="31">
        <v>1388441</v>
      </c>
      <c r="H65" s="31">
        <f>+G65</f>
        <v>1388441</v>
      </c>
      <c r="I65" s="32">
        <f t="shared" si="17"/>
        <v>0</v>
      </c>
    </row>
    <row r="66" spans="1:11" ht="12" customHeight="1" x14ac:dyDescent="0.25">
      <c r="A66" s="28"/>
      <c r="B66" s="29"/>
      <c r="C66" s="30" t="s">
        <v>32</v>
      </c>
      <c r="D66" s="31">
        <v>0</v>
      </c>
      <c r="E66" s="31">
        <v>0</v>
      </c>
      <c r="F66" s="32">
        <f t="shared" si="16"/>
        <v>0</v>
      </c>
      <c r="G66" s="31">
        <v>0</v>
      </c>
      <c r="H66" s="31">
        <v>0</v>
      </c>
      <c r="I66" s="32">
        <f t="shared" si="17"/>
        <v>0</v>
      </c>
    </row>
    <row r="67" spans="1:11" ht="8.1" customHeight="1" x14ac:dyDescent="0.25">
      <c r="A67" s="33"/>
      <c r="B67" s="34"/>
      <c r="C67" s="35"/>
      <c r="D67" s="27"/>
      <c r="E67" s="27"/>
      <c r="F67" s="32"/>
      <c r="G67" s="27"/>
      <c r="H67" s="27"/>
      <c r="I67" s="32"/>
    </row>
    <row r="68" spans="1:11" ht="12" customHeight="1" x14ac:dyDescent="0.25">
      <c r="A68" s="24"/>
      <c r="B68" s="25" t="s">
        <v>33</v>
      </c>
      <c r="C68" s="26"/>
      <c r="D68" s="27">
        <f t="shared" ref="D68:I68" si="18">SUM(D69:D77)</f>
        <v>524156.4</v>
      </c>
      <c r="E68" s="27">
        <f t="shared" si="18"/>
        <v>-172517.80000000002</v>
      </c>
      <c r="F68" s="27">
        <f t="shared" si="18"/>
        <v>351638.6</v>
      </c>
      <c r="G68" s="27">
        <f t="shared" si="18"/>
        <v>351638.6</v>
      </c>
      <c r="H68" s="27">
        <f t="shared" si="18"/>
        <v>351638.6</v>
      </c>
      <c r="I68" s="27">
        <f t="shared" si="18"/>
        <v>0</v>
      </c>
    </row>
    <row r="69" spans="1:11" ht="12" customHeight="1" x14ac:dyDescent="0.25">
      <c r="A69" s="28"/>
      <c r="B69" s="29"/>
      <c r="C69" s="30" t="s">
        <v>34</v>
      </c>
      <c r="D69" s="31">
        <v>0</v>
      </c>
      <c r="E69" s="31">
        <v>247311.7</v>
      </c>
      <c r="F69" s="32">
        <f t="shared" ref="F69:F77" si="19">+D69+E69</f>
        <v>247311.7</v>
      </c>
      <c r="G69" s="31">
        <v>247311.7</v>
      </c>
      <c r="H69" s="31">
        <f>+G69</f>
        <v>247311.7</v>
      </c>
      <c r="I69" s="32">
        <f t="shared" ref="I69:I77" si="20">+F69-G69</f>
        <v>0</v>
      </c>
    </row>
    <row r="70" spans="1:11" ht="12" customHeight="1" x14ac:dyDescent="0.25">
      <c r="A70" s="28"/>
      <c r="B70" s="29"/>
      <c r="C70" s="30" t="s">
        <v>35</v>
      </c>
      <c r="D70" s="31">
        <v>524156.4</v>
      </c>
      <c r="E70" s="31">
        <v>-448289.9</v>
      </c>
      <c r="F70" s="32">
        <f t="shared" si="19"/>
        <v>75866.5</v>
      </c>
      <c r="G70" s="31">
        <v>75866.5</v>
      </c>
      <c r="H70" s="31">
        <f t="shared" ref="H70:H77" si="21">+G70</f>
        <v>75866.5</v>
      </c>
      <c r="I70" s="32">
        <f t="shared" si="20"/>
        <v>0</v>
      </c>
    </row>
    <row r="71" spans="1:11" ht="12" customHeight="1" x14ac:dyDescent="0.25">
      <c r="A71" s="28"/>
      <c r="B71" s="29"/>
      <c r="C71" s="30" t="s">
        <v>36</v>
      </c>
      <c r="D71" s="31">
        <v>0</v>
      </c>
      <c r="E71" s="31">
        <v>3433.1</v>
      </c>
      <c r="F71" s="32">
        <f t="shared" si="19"/>
        <v>3433.1</v>
      </c>
      <c r="G71" s="31">
        <v>3433.1</v>
      </c>
      <c r="H71" s="31">
        <f t="shared" si="21"/>
        <v>3433.1</v>
      </c>
      <c r="I71" s="32">
        <f t="shared" si="20"/>
        <v>0</v>
      </c>
    </row>
    <row r="72" spans="1:11" ht="12" customHeight="1" x14ac:dyDescent="0.25">
      <c r="A72" s="28"/>
      <c r="B72" s="29"/>
      <c r="C72" s="30" t="s">
        <v>37</v>
      </c>
      <c r="D72" s="31">
        <v>0</v>
      </c>
      <c r="E72" s="31">
        <v>0</v>
      </c>
      <c r="F72" s="32">
        <f t="shared" si="19"/>
        <v>0</v>
      </c>
      <c r="G72" s="31">
        <v>0</v>
      </c>
      <c r="H72" s="31">
        <f t="shared" si="21"/>
        <v>0</v>
      </c>
      <c r="I72" s="32">
        <f t="shared" si="20"/>
        <v>0</v>
      </c>
    </row>
    <row r="73" spans="1:11" ht="12" customHeight="1" x14ac:dyDescent="0.25">
      <c r="A73" s="28"/>
      <c r="B73" s="29"/>
      <c r="C73" s="30" t="s">
        <v>38</v>
      </c>
      <c r="D73" s="31">
        <v>0</v>
      </c>
      <c r="E73" s="31">
        <v>25027.3</v>
      </c>
      <c r="F73" s="32">
        <f t="shared" si="19"/>
        <v>25027.3</v>
      </c>
      <c r="G73" s="31">
        <v>25027.3</v>
      </c>
      <c r="H73" s="31">
        <f t="shared" si="21"/>
        <v>25027.3</v>
      </c>
      <c r="I73" s="32">
        <f t="shared" si="20"/>
        <v>0</v>
      </c>
    </row>
    <row r="74" spans="1:11" ht="12" customHeight="1" x14ac:dyDescent="0.25">
      <c r="A74" s="28"/>
      <c r="B74" s="29"/>
      <c r="C74" s="30" t="s">
        <v>39</v>
      </c>
      <c r="D74" s="31">
        <v>0</v>
      </c>
      <c r="E74" s="31">
        <v>0</v>
      </c>
      <c r="F74" s="32">
        <f t="shared" si="19"/>
        <v>0</v>
      </c>
      <c r="G74" s="31">
        <v>0</v>
      </c>
      <c r="H74" s="31">
        <f t="shared" si="21"/>
        <v>0</v>
      </c>
      <c r="I74" s="32">
        <f t="shared" si="20"/>
        <v>0</v>
      </c>
      <c r="K74" s="36"/>
    </row>
    <row r="75" spans="1:11" ht="12" customHeight="1" x14ac:dyDescent="0.25">
      <c r="A75" s="28"/>
      <c r="B75" s="29"/>
      <c r="C75" s="30" t="s">
        <v>40</v>
      </c>
      <c r="D75" s="31">
        <v>0</v>
      </c>
      <c r="E75" s="31">
        <v>0</v>
      </c>
      <c r="F75" s="32">
        <f t="shared" si="19"/>
        <v>0</v>
      </c>
      <c r="G75" s="31">
        <v>0</v>
      </c>
      <c r="H75" s="31">
        <f t="shared" si="21"/>
        <v>0</v>
      </c>
      <c r="I75" s="32">
        <f t="shared" si="20"/>
        <v>0</v>
      </c>
    </row>
    <row r="76" spans="1:11" ht="12" customHeight="1" x14ac:dyDescent="0.25">
      <c r="A76" s="28"/>
      <c r="B76" s="29"/>
      <c r="C76" s="30" t="s">
        <v>41</v>
      </c>
      <c r="D76" s="31">
        <v>0</v>
      </c>
      <c r="E76" s="31">
        <v>0</v>
      </c>
      <c r="F76" s="32">
        <f t="shared" si="19"/>
        <v>0</v>
      </c>
      <c r="G76" s="31">
        <v>0</v>
      </c>
      <c r="H76" s="31">
        <f t="shared" si="21"/>
        <v>0</v>
      </c>
      <c r="I76" s="32">
        <f t="shared" si="20"/>
        <v>0</v>
      </c>
    </row>
    <row r="77" spans="1:11" ht="12" customHeight="1" x14ac:dyDescent="0.25">
      <c r="A77" s="28"/>
      <c r="B77" s="29"/>
      <c r="C77" s="30" t="s">
        <v>42</v>
      </c>
      <c r="D77" s="31">
        <v>0</v>
      </c>
      <c r="E77" s="31">
        <v>0</v>
      </c>
      <c r="F77" s="32">
        <f t="shared" si="19"/>
        <v>0</v>
      </c>
      <c r="G77" s="31">
        <v>0</v>
      </c>
      <c r="H77" s="31">
        <f t="shared" si="21"/>
        <v>0</v>
      </c>
      <c r="I77" s="32">
        <f t="shared" si="20"/>
        <v>0</v>
      </c>
    </row>
    <row r="78" spans="1:11" ht="8.1" customHeight="1" x14ac:dyDescent="0.25">
      <c r="A78" s="33"/>
      <c r="B78" s="34"/>
      <c r="C78" s="35"/>
      <c r="D78" s="27"/>
      <c r="E78" s="27"/>
      <c r="F78" s="32"/>
      <c r="G78" s="27"/>
      <c r="H78" s="27"/>
      <c r="I78" s="32"/>
    </row>
    <row r="79" spans="1:11" ht="14.1" customHeight="1" x14ac:dyDescent="0.25">
      <c r="A79" s="24"/>
      <c r="B79" s="25" t="s">
        <v>43</v>
      </c>
      <c r="C79" s="26"/>
      <c r="D79" s="27">
        <f t="shared" ref="D79:I79" si="22">SUM(D80:D83)</f>
        <v>17219830.399999999</v>
      </c>
      <c r="E79" s="27">
        <f t="shared" si="22"/>
        <v>214424.59999999998</v>
      </c>
      <c r="F79" s="27">
        <f t="shared" si="22"/>
        <v>17434255</v>
      </c>
      <c r="G79" s="27">
        <f t="shared" si="22"/>
        <v>17434255</v>
      </c>
      <c r="H79" s="27">
        <f t="shared" si="22"/>
        <v>17434255</v>
      </c>
      <c r="I79" s="27">
        <f t="shared" si="22"/>
        <v>0</v>
      </c>
    </row>
    <row r="80" spans="1:11" ht="14.1" customHeight="1" x14ac:dyDescent="0.25">
      <c r="A80" s="28"/>
      <c r="B80" s="29"/>
      <c r="C80" s="30" t="s">
        <v>44</v>
      </c>
      <c r="D80" s="31">
        <v>0</v>
      </c>
      <c r="E80" s="31">
        <v>271883.59999999998</v>
      </c>
      <c r="F80" s="32">
        <f>+D80+E80</f>
        <v>271883.59999999998</v>
      </c>
      <c r="G80" s="31">
        <v>271883.59999999998</v>
      </c>
      <c r="H80" s="31">
        <f>+G80</f>
        <v>271883.59999999998</v>
      </c>
      <c r="I80" s="32">
        <f>+F80-G80</f>
        <v>0</v>
      </c>
    </row>
    <row r="81" spans="1:11" ht="14.1" customHeight="1" x14ac:dyDescent="0.25">
      <c r="A81" s="28"/>
      <c r="B81" s="29"/>
      <c r="C81" s="30" t="s">
        <v>45</v>
      </c>
      <c r="D81" s="31">
        <v>17219830.399999999</v>
      </c>
      <c r="E81" s="31">
        <v>-57459</v>
      </c>
      <c r="F81" s="32">
        <f>+D81+E81</f>
        <v>17162371.399999999</v>
      </c>
      <c r="G81" s="31">
        <v>17162371.399999999</v>
      </c>
      <c r="H81" s="31">
        <f>+G81</f>
        <v>17162371.399999999</v>
      </c>
      <c r="I81" s="32">
        <f>+F81-G81</f>
        <v>0</v>
      </c>
      <c r="K81" s="36"/>
    </row>
    <row r="82" spans="1:11" ht="14.1" customHeight="1" x14ac:dyDescent="0.25">
      <c r="A82" s="28"/>
      <c r="B82" s="29"/>
      <c r="C82" s="30" t="s">
        <v>46</v>
      </c>
      <c r="D82" s="31">
        <v>0</v>
      </c>
      <c r="E82" s="31">
        <v>0</v>
      </c>
      <c r="F82" s="32">
        <f>+D82+E82</f>
        <v>0</v>
      </c>
      <c r="G82" s="31">
        <v>0</v>
      </c>
      <c r="H82" s="31">
        <v>0</v>
      </c>
      <c r="I82" s="32">
        <f>+F82-G82</f>
        <v>0</v>
      </c>
    </row>
    <row r="83" spans="1:11" ht="14.1" customHeight="1" x14ac:dyDescent="0.25">
      <c r="A83" s="28"/>
      <c r="B83" s="29"/>
      <c r="C83" s="30" t="s">
        <v>47</v>
      </c>
      <c r="D83" s="31">
        <v>0</v>
      </c>
      <c r="E83" s="31">
        <v>0</v>
      </c>
      <c r="F83" s="32">
        <f>+D83+E83</f>
        <v>0</v>
      </c>
      <c r="G83" s="31">
        <v>0</v>
      </c>
      <c r="H83" s="31">
        <v>0</v>
      </c>
      <c r="I83" s="32">
        <f>+F83-G83</f>
        <v>0</v>
      </c>
    </row>
    <row r="84" spans="1:11" ht="8.1" customHeight="1" x14ac:dyDescent="0.25">
      <c r="A84" s="33"/>
      <c r="B84" s="34"/>
      <c r="C84" s="35"/>
      <c r="D84" s="27"/>
      <c r="E84" s="27"/>
      <c r="F84" s="32"/>
      <c r="G84" s="27"/>
      <c r="H84" s="27"/>
      <c r="I84" s="32"/>
    </row>
    <row r="85" spans="1:11" ht="15" x14ac:dyDescent="0.25">
      <c r="A85" s="41" t="s">
        <v>49</v>
      </c>
      <c r="B85" s="42"/>
      <c r="C85" s="43"/>
      <c r="D85" s="27">
        <f t="shared" ref="D85:I85" si="23">+D11+D48</f>
        <v>265898591.64100003</v>
      </c>
      <c r="E85" s="27">
        <f t="shared" si="23"/>
        <v>16677742.706179999</v>
      </c>
      <c r="F85" s="27">
        <f t="shared" si="23"/>
        <v>282576334.34718001</v>
      </c>
      <c r="G85" s="27">
        <f t="shared" si="23"/>
        <v>274736584.52994996</v>
      </c>
      <c r="H85" s="27">
        <f t="shared" si="23"/>
        <v>267373625.70547</v>
      </c>
      <c r="I85" s="27">
        <f t="shared" si="23"/>
        <v>7839749.817230016</v>
      </c>
    </row>
    <row r="86" spans="1:11" ht="8.1" customHeight="1" x14ac:dyDescent="0.25">
      <c r="A86" s="44"/>
      <c r="B86" s="45"/>
      <c r="C86" s="46"/>
      <c r="D86" s="47"/>
      <c r="E86" s="47"/>
      <c r="F86" s="47"/>
      <c r="G86" s="47"/>
      <c r="H86" s="47"/>
      <c r="I86" s="48"/>
    </row>
    <row r="87" spans="1:11" ht="15" x14ac:dyDescent="0.25">
      <c r="D87" s="49"/>
      <c r="E87" s="49"/>
      <c r="F87" s="49"/>
      <c r="G87" s="49"/>
      <c r="H87" s="49"/>
      <c r="I87" s="49"/>
    </row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39370078740157483" right="0.39370078740157483" top="0.39370078740157483" bottom="0.39370078740157483" header="0.31496062992125984" footer="0.31496062992125984"/>
  <pageSetup scale="73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DEF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2022-05-06T17:52:06Z</cp:lastPrinted>
  <dcterms:created xsi:type="dcterms:W3CDTF">2022-05-06T17:51:51Z</dcterms:created>
  <dcterms:modified xsi:type="dcterms:W3CDTF">2022-05-06T17:52:22Z</dcterms:modified>
</cp:coreProperties>
</file>