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6b ok " sheetId="1" r:id="rId1"/>
  </sheets>
  <definedNames>
    <definedName name="_xlnm.Print_Area" localSheetId="0">'FORMATO 6b ok '!$A$1:$I$62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F60" i="1"/>
  <c r="F59" i="1"/>
  <c r="I59" i="1" s="1"/>
  <c r="F58" i="1"/>
  <c r="I58" i="1" s="1"/>
  <c r="F57" i="1"/>
  <c r="I57" i="1" s="1"/>
  <c r="F56" i="1"/>
  <c r="I56" i="1" s="1"/>
  <c r="I55" i="1"/>
  <c r="H55" i="1"/>
  <c r="F55" i="1"/>
  <c r="H54" i="1"/>
  <c r="F54" i="1"/>
  <c r="I54" i="1" s="1"/>
  <c r="I53" i="1"/>
  <c r="H53" i="1"/>
  <c r="F53" i="1"/>
  <c r="H52" i="1"/>
  <c r="F52" i="1"/>
  <c r="I52" i="1" s="1"/>
  <c r="F51" i="1"/>
  <c r="I51" i="1" s="1"/>
  <c r="I50" i="1"/>
  <c r="H50" i="1"/>
  <c r="F50" i="1"/>
  <c r="F49" i="1"/>
  <c r="I49" i="1" s="1"/>
  <c r="F48" i="1"/>
  <c r="I48" i="1" s="1"/>
  <c r="F47" i="1"/>
  <c r="I47" i="1" s="1"/>
  <c r="H46" i="1"/>
  <c r="F46" i="1"/>
  <c r="I46" i="1" s="1"/>
  <c r="H45" i="1"/>
  <c r="D45" i="1"/>
  <c r="D36" i="1" s="1"/>
  <c r="I44" i="1"/>
  <c r="H44" i="1"/>
  <c r="H18" i="1" s="1"/>
  <c r="F44" i="1"/>
  <c r="H43" i="1"/>
  <c r="F43" i="1"/>
  <c r="I43" i="1" s="1"/>
  <c r="H42" i="1"/>
  <c r="F42" i="1"/>
  <c r="I42" i="1" s="1"/>
  <c r="H41" i="1"/>
  <c r="H36" i="1" s="1"/>
  <c r="F41" i="1"/>
  <c r="I41" i="1" s="1"/>
  <c r="F40" i="1"/>
  <c r="I40" i="1" s="1"/>
  <c r="F39" i="1"/>
  <c r="I39" i="1" s="1"/>
  <c r="F38" i="1"/>
  <c r="G36" i="1"/>
  <c r="E36" i="1"/>
  <c r="I34" i="1"/>
  <c r="F34" i="1"/>
  <c r="D33" i="1"/>
  <c r="F33" i="1" s="1"/>
  <c r="I33" i="1" s="1"/>
  <c r="F32" i="1"/>
  <c r="I32" i="1" s="1"/>
  <c r="F31" i="1"/>
  <c r="I31" i="1" s="1"/>
  <c r="I30" i="1"/>
  <c r="F30" i="1"/>
  <c r="D29" i="1"/>
  <c r="F29" i="1" s="1"/>
  <c r="I29" i="1" s="1"/>
  <c r="D28" i="1"/>
  <c r="F28" i="1" s="1"/>
  <c r="I28" i="1" s="1"/>
  <c r="D27" i="1"/>
  <c r="F27" i="1" s="1"/>
  <c r="I27" i="1" s="1"/>
  <c r="D26" i="1"/>
  <c r="F26" i="1" s="1"/>
  <c r="I26" i="1" s="1"/>
  <c r="F25" i="1"/>
  <c r="I25" i="1" s="1"/>
  <c r="I24" i="1"/>
  <c r="F24" i="1"/>
  <c r="D23" i="1"/>
  <c r="F23" i="1" s="1"/>
  <c r="I23" i="1" s="1"/>
  <c r="F22" i="1"/>
  <c r="I22" i="1" s="1"/>
  <c r="H21" i="1"/>
  <c r="G21" i="1"/>
  <c r="F21" i="1"/>
  <c r="I21" i="1" s="1"/>
  <c r="F20" i="1"/>
  <c r="I20" i="1" s="1"/>
  <c r="D19" i="1"/>
  <c r="F19" i="1" s="1"/>
  <c r="I19" i="1" s="1"/>
  <c r="G18" i="1"/>
  <c r="D18" i="1"/>
  <c r="F18" i="1" s="1"/>
  <c r="I18" i="1" s="1"/>
  <c r="H17" i="1"/>
  <c r="G17" i="1"/>
  <c r="D17" i="1"/>
  <c r="F17" i="1" s="1"/>
  <c r="I17" i="1" s="1"/>
  <c r="H16" i="1"/>
  <c r="G16" i="1"/>
  <c r="D16" i="1"/>
  <c r="F16" i="1" s="1"/>
  <c r="I16" i="1" s="1"/>
  <c r="H15" i="1"/>
  <c r="G15" i="1"/>
  <c r="D15" i="1"/>
  <c r="F15" i="1" s="1"/>
  <c r="I15" i="1" s="1"/>
  <c r="H14" i="1"/>
  <c r="G14" i="1"/>
  <c r="F14" i="1"/>
  <c r="I14" i="1" s="1"/>
  <c r="H13" i="1"/>
  <c r="G13" i="1"/>
  <c r="F13" i="1"/>
  <c r="I13" i="1" s="1"/>
  <c r="H12" i="1"/>
  <c r="H10" i="1" s="1"/>
  <c r="H62" i="1" s="1"/>
  <c r="G12" i="1"/>
  <c r="G10" i="1" s="1"/>
  <c r="G62" i="1" s="1"/>
  <c r="D12" i="1"/>
  <c r="D10" i="1" s="1"/>
  <c r="E10" i="1"/>
  <c r="E62" i="1" s="1"/>
  <c r="D62" i="1" l="1"/>
  <c r="F12" i="1"/>
  <c r="F45" i="1"/>
  <c r="I45" i="1" s="1"/>
  <c r="I38" i="1"/>
  <c r="I36" i="1" s="1"/>
  <c r="I12" i="1" l="1"/>
  <c r="I10" i="1" s="1"/>
  <c r="I62" i="1" s="1"/>
  <c r="F10" i="1"/>
  <c r="F62" i="1" s="1"/>
  <c r="F36" i="1"/>
</calcChain>
</file>

<file path=xl/sharedStrings.xml><?xml version="1.0" encoding="utf-8"?>
<sst xmlns="http://schemas.openxmlformats.org/spreadsheetml/2006/main" count="109" uniqueCount="63">
  <si>
    <t>Formato 6 b) Estado Analítico del Ejercicio del Presupuesto de Egresos Detallado - LDF</t>
  </si>
  <si>
    <t>(Clasificación Administrativa)</t>
  </si>
  <si>
    <t>Sector Central del Poder Ejecutivo del Estado Libre y Soberano de México</t>
  </si>
  <si>
    <t>Estado Analítico del Ejercicio del Presupuesto de Egresos Detallado - LDF</t>
  </si>
  <si>
    <t>Del 1 de enero al 31 de marzo de 2022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</si>
  <si>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</si>
  <si>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</si>
  <si>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</si>
  <si>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</si>
  <si>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</si>
  <si>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</si>
  <si>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</si>
  <si>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</si>
  <si>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</si>
  <si>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</si>
  <si>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</si>
  <si>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</si>
  <si>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</si>
  <si>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Coordinación General de Comunicación Social</t>
  </si>
  <si>
    <t>C</t>
  </si>
  <si>
    <t>Secretaria General de Gobierno</t>
  </si>
  <si>
    <t>D</t>
  </si>
  <si>
    <t>Secretaria de Seguridad</t>
  </si>
  <si>
    <t>E</t>
  </si>
  <si>
    <t>Secretaría de Finanzas</t>
  </si>
  <si>
    <t>F</t>
  </si>
  <si>
    <t>Secretaría de Salud</t>
  </si>
  <si>
    <t>G</t>
  </si>
  <si>
    <t>Secretaría del Trabajo</t>
  </si>
  <si>
    <t>H</t>
  </si>
  <si>
    <t>Secretaría de Educación</t>
  </si>
  <si>
    <t>I</t>
  </si>
  <si>
    <t>Secretaría de Desarrollo Social</t>
  </si>
  <si>
    <t>J</t>
  </si>
  <si>
    <t>Secretaría de Desarrollo Económico</t>
  </si>
  <si>
    <t>K</t>
  </si>
  <si>
    <t>Secretaría de la Contraloría</t>
  </si>
  <si>
    <t>L</t>
  </si>
  <si>
    <t>Secretaria de Movilidad</t>
  </si>
  <si>
    <t>M</t>
  </si>
  <si>
    <t>Secretaría de Medio Ambiente</t>
  </si>
  <si>
    <t>N</t>
  </si>
  <si>
    <t>Secretaría de Justicia y Derechos Humanos</t>
  </si>
  <si>
    <t>Ñ</t>
  </si>
  <si>
    <t xml:space="preserve">Secretaría de Desarrollo Urbano y Obra </t>
  </si>
  <si>
    <t>O</t>
  </si>
  <si>
    <t>Secretaría del Campo</t>
  </si>
  <si>
    <t>P</t>
  </si>
  <si>
    <t>Secretaría del Cultura y Turismo</t>
  </si>
  <si>
    <t>Q</t>
  </si>
  <si>
    <t>Secretaría de la Mujer</t>
  </si>
  <si>
    <t>R</t>
  </si>
  <si>
    <t>Junta Local de Conciliación y Arbitraje Valle de Toluca</t>
  </si>
  <si>
    <t>S</t>
  </si>
  <si>
    <t>Tribunal Estatal de Conciliación y Arbitraje</t>
  </si>
  <si>
    <t>T</t>
  </si>
  <si>
    <t>Junta Local de Conciliación y Arbitraje del Valle de Cuautitlán Texcoco</t>
  </si>
  <si>
    <t>U</t>
  </si>
  <si>
    <t>Organos Autónomos</t>
  </si>
  <si>
    <t>V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</si>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</sst>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00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164" fontId="5" fillId="0" borderId="11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Border="1"/>
    <xf numFmtId="164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164" fontId="5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43" fontId="6" fillId="0" borderId="0" xfId="1" applyFont="1"/>
    <xf numFmtId="165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Fill="1" applyAlignment="1">
      <alignment horizontal="right"/>
    </xf>
    <xf numFmtId="164" fontId="8" fillId="0" borderId="0" xfId="0" applyNumberFormat="1" applyFont="1" applyFill="1"/>
    <xf numFmtId="0" fontId="3" fillId="0" borderId="0" xfId="0" applyFont="1" applyFill="1"/>
    <xf numFmtId="43" fontId="7" fillId="0" borderId="0" xfId="1" applyFont="1" applyFill="1"/>
    <xf numFmtId="43" fontId="3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102"/>
  <sheetViews>
    <sheetView showGridLines="0" tabSelected="1" zoomScale="130" zoomScaleNormal="130" zoomScaleSheetLayoutView="130" workbookViewId="0">
      <selection activeCell="D10" sqref="D10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6.7109375" style="1" bestFit="1" customWidth="1"/>
    <col min="5" max="5" width="17.28515625" style="1" customWidth="1"/>
    <col min="6" max="6" width="17.42578125" style="1" customWidth="1"/>
    <col min="7" max="7" width="22.42578125" style="1" customWidth="1"/>
    <col min="8" max="8" width="20.85546875" style="1" bestFit="1" customWidth="1"/>
    <col min="9" max="9" width="20.28515625" style="1" bestFit="1" customWidth="1"/>
    <col min="10" max="10" width="11.7109375" style="1" customWidth="1"/>
    <col min="11" max="16384" width="11.42578125" style="1" hidden="1"/>
  </cols>
  <sheetData>
    <row r="1" spans="2:10" ht="15" x14ac:dyDescent="0.2">
      <c r="B1" s="50" t="s">
        <v>0</v>
      </c>
      <c r="C1" s="51"/>
      <c r="D1" s="51"/>
      <c r="E1" s="51"/>
      <c r="F1" s="51"/>
      <c r="G1" s="51"/>
      <c r="H1" s="51"/>
      <c r="I1" s="52"/>
    </row>
    <row r="2" spans="2:10" ht="15" x14ac:dyDescent="0.25">
      <c r="B2" s="53" t="s">
        <v>1</v>
      </c>
      <c r="C2" s="54"/>
      <c r="D2" s="54"/>
      <c r="E2" s="54"/>
      <c r="F2" s="54"/>
      <c r="G2" s="54"/>
      <c r="H2" s="54"/>
      <c r="I2" s="55"/>
    </row>
    <row r="3" spans="2:10" ht="14.1" customHeight="1" x14ac:dyDescent="0.2">
      <c r="B3" s="56" t="s">
        <v>2</v>
      </c>
      <c r="C3" s="57"/>
      <c r="D3" s="57"/>
      <c r="E3" s="57"/>
      <c r="F3" s="57"/>
      <c r="G3" s="57"/>
      <c r="H3" s="57"/>
      <c r="I3" s="58"/>
    </row>
    <row r="4" spans="2:10" ht="14.1" customHeight="1" x14ac:dyDescent="0.2">
      <c r="B4" s="56" t="s">
        <v>3</v>
      </c>
      <c r="C4" s="57"/>
      <c r="D4" s="57"/>
      <c r="E4" s="57"/>
      <c r="F4" s="57"/>
      <c r="G4" s="57"/>
      <c r="H4" s="57"/>
      <c r="I4" s="58"/>
    </row>
    <row r="5" spans="2:10" ht="14.1" customHeight="1" x14ac:dyDescent="0.2">
      <c r="B5" s="56" t="s">
        <v>4</v>
      </c>
      <c r="C5" s="57"/>
      <c r="D5" s="57"/>
      <c r="E5" s="57"/>
      <c r="F5" s="57"/>
      <c r="G5" s="57"/>
      <c r="H5" s="57"/>
      <c r="I5" s="58"/>
    </row>
    <row r="6" spans="2:10" ht="14.1" customHeight="1" x14ac:dyDescent="0.2">
      <c r="B6" s="59" t="s">
        <v>5</v>
      </c>
      <c r="C6" s="60"/>
      <c r="D6" s="60"/>
      <c r="E6" s="60"/>
      <c r="F6" s="60"/>
      <c r="G6" s="60"/>
      <c r="H6" s="60"/>
      <c r="I6" s="61"/>
    </row>
    <row r="7" spans="2:10" ht="15" customHeight="1" x14ac:dyDescent="0.2">
      <c r="B7" s="47" t="s">
        <v>6</v>
      </c>
      <c r="C7" s="47"/>
      <c r="D7" s="47" t="s">
        <v>7</v>
      </c>
      <c r="E7" s="47"/>
      <c r="F7" s="47"/>
      <c r="G7" s="47"/>
      <c r="H7" s="47"/>
      <c r="I7" s="47" t="s">
        <v>8</v>
      </c>
    </row>
    <row r="8" spans="2:10" ht="21" customHeight="1" x14ac:dyDescent="0.2">
      <c r="B8" s="47"/>
      <c r="C8" s="47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47"/>
    </row>
    <row r="9" spans="2:10" ht="8.1" customHeight="1" x14ac:dyDescent="0.2">
      <c r="B9" s="48"/>
      <c r="C9" s="49"/>
      <c r="D9" s="3"/>
      <c r="E9" s="4"/>
      <c r="F9" s="4"/>
      <c r="G9" s="4"/>
      <c r="H9" s="4"/>
      <c r="I9" s="4"/>
    </row>
    <row r="10" spans="2:10" ht="30" customHeight="1" x14ac:dyDescent="0.2">
      <c r="B10" s="41" t="s">
        <v>14</v>
      </c>
      <c r="C10" s="42"/>
      <c r="D10" s="5">
        <f t="shared" ref="D10:I10" si="0">SUM(D12:D34)</f>
        <v>191498771.58400005</v>
      </c>
      <c r="E10" s="6">
        <f t="shared" si="0"/>
        <v>0</v>
      </c>
      <c r="F10" s="6">
        <f t="shared" si="0"/>
        <v>191498771.58400005</v>
      </c>
      <c r="G10" s="6">
        <f t="shared" si="0"/>
        <v>56550226.499669999</v>
      </c>
      <c r="H10" s="6">
        <f t="shared" si="0"/>
        <v>55741479.861980006</v>
      </c>
      <c r="I10" s="6">
        <f t="shared" si="0"/>
        <v>134948545.08432999</v>
      </c>
    </row>
    <row r="11" spans="2:10" ht="15.75" customHeight="1" x14ac:dyDescent="0.2">
      <c r="B11" s="41"/>
      <c r="C11" s="42"/>
      <c r="D11" s="7"/>
      <c r="E11" s="8"/>
      <c r="F11" s="8"/>
      <c r="G11" s="8"/>
      <c r="H11" s="8"/>
      <c r="I11" s="8"/>
    </row>
    <row r="12" spans="2:10" x14ac:dyDescent="0.2">
      <c r="B12" s="9" t="s">
        <v>15</v>
      </c>
      <c r="C12" s="10" t="s">
        <v>16</v>
      </c>
      <c r="D12" s="11">
        <f>55086.2-D38</f>
        <v>-1521882.1840000001</v>
      </c>
      <c r="E12" s="12">
        <v>0</v>
      </c>
      <c r="F12" s="12">
        <f>+D12+E12</f>
        <v>-1521882.1840000001</v>
      </c>
      <c r="G12" s="12">
        <f>7073.44954-G38</f>
        <v>7073.4495399999996</v>
      </c>
      <c r="H12" s="12">
        <f>6803.62635000001-H38</f>
        <v>6803.6263500000096</v>
      </c>
      <c r="I12" s="12">
        <f t="shared" ref="I12:I34" si="1">+F12-G12</f>
        <v>-1528955.6335400001</v>
      </c>
      <c r="J12" s="13"/>
    </row>
    <row r="13" spans="2:10" x14ac:dyDescent="0.2">
      <c r="B13" s="9" t="s">
        <v>17</v>
      </c>
      <c r="C13" s="10" t="s">
        <v>18</v>
      </c>
      <c r="D13" s="11">
        <v>159084.4</v>
      </c>
      <c r="E13" s="12">
        <v>0</v>
      </c>
      <c r="F13" s="12">
        <f t="shared" ref="F13:F34" si="2">+D13+E13</f>
        <v>159084.4</v>
      </c>
      <c r="G13" s="12">
        <f>26399.17257-G39</f>
        <v>26399.172569999999</v>
      </c>
      <c r="H13" s="12">
        <f>26399.17257-H39</f>
        <v>26399.172569999999</v>
      </c>
      <c r="I13" s="12">
        <f t="shared" si="1"/>
        <v>132685.22743</v>
      </c>
      <c r="J13" s="13"/>
    </row>
    <row r="14" spans="2:10" x14ac:dyDescent="0.2">
      <c r="B14" s="9" t="s">
        <v>19</v>
      </c>
      <c r="C14" s="10" t="s">
        <v>20</v>
      </c>
      <c r="D14" s="11">
        <v>1533553.9</v>
      </c>
      <c r="E14" s="12">
        <v>0</v>
      </c>
      <c r="F14" s="12">
        <f t="shared" si="2"/>
        <v>1533553.9</v>
      </c>
      <c r="G14" s="12">
        <f>232842.24975-G40</f>
        <v>232842.24974999999</v>
      </c>
      <c r="H14" s="12">
        <f>232790.13358-H40</f>
        <v>232790.13357999999</v>
      </c>
      <c r="I14" s="12">
        <f t="shared" si="1"/>
        <v>1300711.6502499999</v>
      </c>
      <c r="J14" s="13"/>
    </row>
    <row r="15" spans="2:10" x14ac:dyDescent="0.2">
      <c r="B15" s="9" t="s">
        <v>21</v>
      </c>
      <c r="C15" s="10" t="s">
        <v>22</v>
      </c>
      <c r="D15" s="11">
        <f>16979183.1-D41</f>
        <v>16573789.258000001</v>
      </c>
      <c r="E15" s="14">
        <v>0</v>
      </c>
      <c r="F15" s="12">
        <f t="shared" si="2"/>
        <v>16573789.258000001</v>
      </c>
      <c r="G15" s="12">
        <f>2889909.78329-G41</f>
        <v>2725039.87329</v>
      </c>
      <c r="H15" s="12">
        <f>2792695.95611-H41</f>
        <v>2627826.04611</v>
      </c>
      <c r="I15" s="12">
        <f t="shared" si="1"/>
        <v>13848749.384710001</v>
      </c>
      <c r="J15" s="13"/>
    </row>
    <row r="16" spans="2:10" x14ac:dyDescent="0.2">
      <c r="B16" s="9" t="s">
        <v>23</v>
      </c>
      <c r="C16" s="10" t="s">
        <v>24</v>
      </c>
      <c r="D16" s="11">
        <f>76395603.8-D42</f>
        <v>57784712.274999999</v>
      </c>
      <c r="E16" s="14">
        <v>0</v>
      </c>
      <c r="F16" s="12">
        <f>+D16+E16</f>
        <v>57784712.274999999</v>
      </c>
      <c r="G16" s="12">
        <f>2700000+27176011.6478-G42</f>
        <v>24609673.528719999</v>
      </c>
      <c r="H16" s="12">
        <f>27118199.75226+2700000-H42</f>
        <v>24551861.63318</v>
      </c>
      <c r="I16" s="12">
        <f t="shared" si="1"/>
        <v>33175038.74628</v>
      </c>
      <c r="J16" s="13"/>
    </row>
    <row r="17" spans="2:10" x14ac:dyDescent="0.2">
      <c r="B17" s="9" t="s">
        <v>25</v>
      </c>
      <c r="C17" s="10" t="s">
        <v>26</v>
      </c>
      <c r="D17" s="11">
        <f>37403467.931-D43</f>
        <v>15525052.496000003</v>
      </c>
      <c r="E17" s="14">
        <v>0</v>
      </c>
      <c r="F17" s="12">
        <f t="shared" si="2"/>
        <v>15525052.496000003</v>
      </c>
      <c r="G17" s="14">
        <f>6509312.46654-G43</f>
        <v>3640005.2465400002</v>
      </c>
      <c r="H17" s="14">
        <f>6269021.78854-H43</f>
        <v>3399714.5685399999</v>
      </c>
      <c r="I17" s="12">
        <f t="shared" si="1"/>
        <v>11885047.249460002</v>
      </c>
      <c r="J17" s="13"/>
    </row>
    <row r="18" spans="2:10" x14ac:dyDescent="0.2">
      <c r="B18" s="9" t="s">
        <v>27</v>
      </c>
      <c r="C18" s="10" t="s">
        <v>28</v>
      </c>
      <c r="D18" s="11">
        <f>1709853.23-D44</f>
        <v>1709853.23</v>
      </c>
      <c r="E18" s="14">
        <v>0</v>
      </c>
      <c r="F18" s="12">
        <f t="shared" si="2"/>
        <v>1709853.23</v>
      </c>
      <c r="G18" s="12">
        <f>289941.284360001-G44</f>
        <v>289941.28436000098</v>
      </c>
      <c r="H18" s="12">
        <f>289941.28436-H44</f>
        <v>289941.28435999999</v>
      </c>
      <c r="I18" s="12">
        <f t="shared" si="1"/>
        <v>1419911.9456399991</v>
      </c>
      <c r="J18" s="13"/>
    </row>
    <row r="19" spans="2:10" x14ac:dyDescent="0.2">
      <c r="B19" s="9" t="s">
        <v>29</v>
      </c>
      <c r="C19" s="10" t="s">
        <v>30</v>
      </c>
      <c r="D19" s="11">
        <f>100826638.629-D45</f>
        <v>51106826.925999992</v>
      </c>
      <c r="E19" s="14">
        <v>0</v>
      </c>
      <c r="F19" s="12">
        <f t="shared" si="2"/>
        <v>51106826.925999992</v>
      </c>
      <c r="G19" s="14">
        <v>10966622.1467</v>
      </c>
      <c r="H19" s="14">
        <v>10907730.1051</v>
      </c>
      <c r="I19" s="12">
        <f t="shared" si="1"/>
        <v>40140204.779299989</v>
      </c>
      <c r="J19" s="13"/>
    </row>
    <row r="20" spans="2:10" x14ac:dyDescent="0.2">
      <c r="B20" s="9" t="s">
        <v>31</v>
      </c>
      <c r="C20" s="10" t="s">
        <v>32</v>
      </c>
      <c r="D20" s="11">
        <v>7839543.7309999997</v>
      </c>
      <c r="E20" s="14">
        <v>0</v>
      </c>
      <c r="F20" s="12">
        <f>+D20+E20</f>
        <v>7839543.7309999997</v>
      </c>
      <c r="G20" s="14">
        <v>763509.22658999998</v>
      </c>
      <c r="H20" s="14">
        <v>763509.32659000007</v>
      </c>
      <c r="I20" s="12">
        <f>+F20-G20</f>
        <v>7076034.5044099996</v>
      </c>
      <c r="J20" s="13"/>
    </row>
    <row r="21" spans="2:10" x14ac:dyDescent="0.2">
      <c r="B21" s="9" t="s">
        <v>33</v>
      </c>
      <c r="C21" s="10" t="s">
        <v>34</v>
      </c>
      <c r="D21" s="11">
        <v>446425.23300000001</v>
      </c>
      <c r="E21" s="14">
        <v>0</v>
      </c>
      <c r="F21" s="12">
        <f t="shared" si="2"/>
        <v>446425.23300000001</v>
      </c>
      <c r="G21" s="14">
        <f>81958.4272700001-G47</f>
        <v>28497.497270000102</v>
      </c>
      <c r="H21" s="14">
        <f>81071.51279-H47</f>
        <v>27610.582789999993</v>
      </c>
      <c r="I21" s="12">
        <f t="shared" si="1"/>
        <v>417927.7357299999</v>
      </c>
      <c r="J21" s="13"/>
    </row>
    <row r="22" spans="2:10" x14ac:dyDescent="0.2">
      <c r="B22" s="9" t="s">
        <v>35</v>
      </c>
      <c r="C22" s="10" t="s">
        <v>36</v>
      </c>
      <c r="D22" s="15">
        <v>379353.29300000001</v>
      </c>
      <c r="E22" s="14">
        <v>0</v>
      </c>
      <c r="F22" s="12">
        <f t="shared" si="2"/>
        <v>379353.29300000001</v>
      </c>
      <c r="G22" s="14">
        <v>62518.675269999963</v>
      </c>
      <c r="H22" s="14">
        <v>56881.576359999999</v>
      </c>
      <c r="I22" s="12">
        <f t="shared" si="1"/>
        <v>316834.61773000006</v>
      </c>
      <c r="J22" s="13"/>
    </row>
    <row r="23" spans="2:10" x14ac:dyDescent="0.2">
      <c r="B23" s="9" t="s">
        <v>37</v>
      </c>
      <c r="C23" s="10" t="s">
        <v>38</v>
      </c>
      <c r="D23" s="11">
        <f>9773463.248-D49</f>
        <v>9668062.9900000002</v>
      </c>
      <c r="E23" s="14">
        <v>0</v>
      </c>
      <c r="F23" s="12">
        <f t="shared" si="2"/>
        <v>9668062.9900000002</v>
      </c>
      <c r="G23" s="14">
        <v>5071374.1367800003</v>
      </c>
      <c r="H23" s="14">
        <v>4946814.0149400001</v>
      </c>
      <c r="I23" s="12">
        <f t="shared" si="1"/>
        <v>4596688.8532199999</v>
      </c>
      <c r="J23" s="13"/>
    </row>
    <row r="24" spans="2:10" x14ac:dyDescent="0.2">
      <c r="B24" s="9" t="s">
        <v>39</v>
      </c>
      <c r="C24" s="10" t="s">
        <v>40</v>
      </c>
      <c r="D24" s="11">
        <v>961300.14</v>
      </c>
      <c r="E24" s="14">
        <v>0</v>
      </c>
      <c r="F24" s="12">
        <f>+D24+E24</f>
        <v>961300.14</v>
      </c>
      <c r="G24" s="14">
        <v>179492.0081500001</v>
      </c>
      <c r="H24" s="14">
        <v>165573.49547999998</v>
      </c>
      <c r="I24" s="12">
        <f t="shared" si="1"/>
        <v>781808.13184999989</v>
      </c>
      <c r="J24" s="13"/>
    </row>
    <row r="25" spans="2:10" ht="14.25" customHeight="1" x14ac:dyDescent="0.2">
      <c r="B25" s="9" t="s">
        <v>41</v>
      </c>
      <c r="C25" s="10" t="s">
        <v>42</v>
      </c>
      <c r="D25" s="11">
        <v>1613319.936</v>
      </c>
      <c r="E25" s="14">
        <v>0</v>
      </c>
      <c r="F25" s="12">
        <f t="shared" si="2"/>
        <v>1613319.936</v>
      </c>
      <c r="G25" s="14">
        <v>488200.89497000002</v>
      </c>
      <c r="H25" s="14">
        <v>455546.81492999993</v>
      </c>
      <c r="I25" s="12">
        <f t="shared" si="1"/>
        <v>1125119.04103</v>
      </c>
      <c r="J25" s="13"/>
    </row>
    <row r="26" spans="2:10" ht="14.25" customHeight="1" x14ac:dyDescent="0.2">
      <c r="B26" s="9" t="s">
        <v>43</v>
      </c>
      <c r="C26" s="10" t="s">
        <v>44</v>
      </c>
      <c r="D26" s="11">
        <f>3790618.829-D52</f>
        <v>3737918.699</v>
      </c>
      <c r="E26" s="14">
        <v>0</v>
      </c>
      <c r="F26" s="12">
        <f t="shared" si="2"/>
        <v>3737918.699</v>
      </c>
      <c r="G26" s="14">
        <v>2653589.8413400007</v>
      </c>
      <c r="H26" s="14">
        <v>2643560.5762699996</v>
      </c>
      <c r="I26" s="12">
        <f t="shared" si="1"/>
        <v>1084328.8576599993</v>
      </c>
      <c r="J26" s="13"/>
    </row>
    <row r="27" spans="2:10" ht="14.25" customHeight="1" x14ac:dyDescent="0.2">
      <c r="B27" s="9" t="s">
        <v>45</v>
      </c>
      <c r="C27" s="10" t="s">
        <v>46</v>
      </c>
      <c r="D27" s="11">
        <f>2512245.85-D53</f>
        <v>1922292.395</v>
      </c>
      <c r="E27" s="14">
        <v>0</v>
      </c>
      <c r="F27" s="12">
        <f t="shared" si="2"/>
        <v>1922292.395</v>
      </c>
      <c r="G27" s="12">
        <v>314334.50074999989</v>
      </c>
      <c r="H27" s="12">
        <v>288334.50075000001</v>
      </c>
      <c r="I27" s="12">
        <f t="shared" si="1"/>
        <v>1607957.8942500001</v>
      </c>
      <c r="J27" s="13"/>
    </row>
    <row r="28" spans="2:10" ht="14.25" customHeight="1" x14ac:dyDescent="0.2">
      <c r="B28" s="9" t="s">
        <v>47</v>
      </c>
      <c r="C28" s="10" t="s">
        <v>48</v>
      </c>
      <c r="D28" s="11">
        <f>2595353.225-D54</f>
        <v>2594276.466</v>
      </c>
      <c r="E28" s="14">
        <v>0</v>
      </c>
      <c r="F28" s="12">
        <f t="shared" si="2"/>
        <v>2594276.466</v>
      </c>
      <c r="G28" s="12">
        <v>277030.19599000009</v>
      </c>
      <c r="H28" s="12">
        <v>277030.19599000004</v>
      </c>
      <c r="I28" s="12">
        <f t="shared" si="1"/>
        <v>2317246.2700100001</v>
      </c>
      <c r="J28" s="13"/>
    </row>
    <row r="29" spans="2:10" ht="14.25" customHeight="1" x14ac:dyDescent="0.2">
      <c r="B29" s="9" t="s">
        <v>49</v>
      </c>
      <c r="C29" s="10" t="s">
        <v>50</v>
      </c>
      <c r="D29" s="11">
        <f>691252.752-D55</f>
        <v>664874.87199999997</v>
      </c>
      <c r="E29" s="12">
        <v>0</v>
      </c>
      <c r="F29" s="12">
        <f t="shared" si="2"/>
        <v>664874.87199999997</v>
      </c>
      <c r="G29" s="12">
        <v>67181.061449999979</v>
      </c>
      <c r="H29" s="12">
        <v>67181.061450000008</v>
      </c>
      <c r="I29" s="12">
        <f t="shared" si="1"/>
        <v>597693.81055000005</v>
      </c>
      <c r="J29" s="13"/>
    </row>
    <row r="30" spans="2:10" ht="14.25" customHeight="1" x14ac:dyDescent="0.2">
      <c r="B30" s="9" t="s">
        <v>51</v>
      </c>
      <c r="C30" s="10" t="s">
        <v>52</v>
      </c>
      <c r="D30" s="11">
        <v>65042.319000000003</v>
      </c>
      <c r="E30" s="12">
        <v>0</v>
      </c>
      <c r="F30" s="12">
        <f t="shared" si="2"/>
        <v>65042.319000000003</v>
      </c>
      <c r="G30" s="12">
        <v>11068.148909999998</v>
      </c>
      <c r="H30" s="12">
        <v>11068.14891</v>
      </c>
      <c r="I30" s="12">
        <f t="shared" si="1"/>
        <v>53974.170090000007</v>
      </c>
      <c r="J30" s="13"/>
    </row>
    <row r="31" spans="2:10" ht="14.25" customHeight="1" x14ac:dyDescent="0.2">
      <c r="B31" s="9" t="s">
        <v>53</v>
      </c>
      <c r="C31" s="10" t="s">
        <v>54</v>
      </c>
      <c r="D31" s="11">
        <v>38993.775000000001</v>
      </c>
      <c r="E31" s="12">
        <v>0</v>
      </c>
      <c r="F31" s="12">
        <f t="shared" si="2"/>
        <v>38993.775000000001</v>
      </c>
      <c r="G31" s="12">
        <v>7461.1812100000006</v>
      </c>
      <c r="H31" s="12">
        <v>7461.1812099999997</v>
      </c>
      <c r="I31" s="12">
        <f t="shared" si="1"/>
        <v>31532.593789999999</v>
      </c>
      <c r="J31" s="13"/>
    </row>
    <row r="32" spans="2:10" ht="14.25" customHeight="1" x14ac:dyDescent="0.2">
      <c r="B32" s="9" t="s">
        <v>55</v>
      </c>
      <c r="C32" s="10" t="s">
        <v>56</v>
      </c>
      <c r="D32" s="11">
        <v>110343.46799999999</v>
      </c>
      <c r="E32" s="12">
        <v>0</v>
      </c>
      <c r="F32" s="12">
        <f t="shared" si="2"/>
        <v>110343.46799999999</v>
      </c>
      <c r="G32" s="12">
        <v>19483.235379999987</v>
      </c>
      <c r="H32" s="12">
        <v>19483.235380000002</v>
      </c>
      <c r="I32" s="12">
        <f t="shared" si="1"/>
        <v>90860.23262000001</v>
      </c>
      <c r="J32" s="13"/>
    </row>
    <row r="33" spans="2:10" ht="14.25" customHeight="1" x14ac:dyDescent="0.2">
      <c r="B33" s="9" t="s">
        <v>57</v>
      </c>
      <c r="C33" s="16" t="s">
        <v>58</v>
      </c>
      <c r="D33" s="15">
        <f>11691397.319-D59</f>
        <v>11547224.813999999</v>
      </c>
      <c r="E33" s="12">
        <v>0</v>
      </c>
      <c r="F33" s="12">
        <f t="shared" si="2"/>
        <v>11547224.813999999</v>
      </c>
      <c r="G33" s="12">
        <v>2584416.4247399997</v>
      </c>
      <c r="H33" s="12">
        <v>2443886.0617399998</v>
      </c>
      <c r="I33" s="12">
        <f t="shared" si="1"/>
        <v>8962808.3892599996</v>
      </c>
      <c r="J33" s="13"/>
    </row>
    <row r="34" spans="2:10" ht="14.25" customHeight="1" x14ac:dyDescent="0.2">
      <c r="B34" s="9" t="s">
        <v>59</v>
      </c>
      <c r="C34" s="10" t="s">
        <v>60</v>
      </c>
      <c r="D34" s="11">
        <v>7038809.1519999998</v>
      </c>
      <c r="E34" s="12">
        <v>0</v>
      </c>
      <c r="F34" s="12">
        <f t="shared" si="2"/>
        <v>7038809.1519999998</v>
      </c>
      <c r="G34" s="12">
        <v>1524472.5194000001</v>
      </c>
      <c r="H34" s="12">
        <v>1524472.5194000001</v>
      </c>
      <c r="I34" s="12">
        <f t="shared" si="1"/>
        <v>5514336.6326000001</v>
      </c>
      <c r="J34" s="13"/>
    </row>
    <row r="35" spans="2:10" x14ac:dyDescent="0.2">
      <c r="B35" s="37"/>
      <c r="C35" s="38"/>
      <c r="D35" s="17"/>
      <c r="E35" s="18"/>
      <c r="F35" s="19"/>
      <c r="G35" s="18"/>
      <c r="H35" s="18"/>
      <c r="I35" s="19"/>
    </row>
    <row r="36" spans="2:10" ht="22.5" customHeight="1" x14ac:dyDescent="0.2">
      <c r="B36" s="39" t="s">
        <v>61</v>
      </c>
      <c r="C36" s="40"/>
      <c r="D36" s="20">
        <f t="shared" ref="D36:I36" si="3">SUM(D38:D60)</f>
        <v>93111161.875999987</v>
      </c>
      <c r="E36" s="20">
        <f t="shared" si="3"/>
        <v>0</v>
      </c>
      <c r="F36" s="20">
        <f t="shared" si="3"/>
        <v>93111161.875999987</v>
      </c>
      <c r="G36" s="20">
        <f>SUM(G38:G60)</f>
        <v>20958914.273079999</v>
      </c>
      <c r="H36" s="20">
        <f>SUM(H38:H60)</f>
        <v>20958914.273079999</v>
      </c>
      <c r="I36" s="20">
        <f t="shared" si="3"/>
        <v>72152247.602919996</v>
      </c>
    </row>
    <row r="37" spans="2:10" ht="8.1" customHeight="1" x14ac:dyDescent="0.2">
      <c r="B37" s="41"/>
      <c r="C37" s="42"/>
      <c r="D37" s="8"/>
      <c r="E37" s="8"/>
      <c r="F37" s="8"/>
      <c r="G37" s="8"/>
      <c r="H37" s="8"/>
      <c r="I37" s="8"/>
      <c r="J37" s="21"/>
    </row>
    <row r="38" spans="2:10" x14ac:dyDescent="0.2">
      <c r="B38" s="9" t="s">
        <v>15</v>
      </c>
      <c r="C38" s="10" t="s">
        <v>16</v>
      </c>
      <c r="D38" s="12">
        <v>1576968.3840000001</v>
      </c>
      <c r="E38" s="12">
        <v>0</v>
      </c>
      <c r="F38" s="12">
        <f t="shared" ref="F38:F60" si="4">+D38+E38</f>
        <v>1576968.3840000001</v>
      </c>
      <c r="G38" s="12">
        <v>0</v>
      </c>
      <c r="H38" s="12">
        <v>0</v>
      </c>
      <c r="I38" s="12">
        <f t="shared" ref="I38:I60" si="5">+F38-G38</f>
        <v>1576968.3840000001</v>
      </c>
    </row>
    <row r="39" spans="2:10" x14ac:dyDescent="0.2">
      <c r="B39" s="9" t="s">
        <v>17</v>
      </c>
      <c r="C39" s="10" t="s">
        <v>18</v>
      </c>
      <c r="D39" s="12">
        <v>0</v>
      </c>
      <c r="E39" s="12">
        <v>0</v>
      </c>
      <c r="F39" s="12">
        <f t="shared" si="4"/>
        <v>0</v>
      </c>
      <c r="G39" s="12">
        <v>0</v>
      </c>
      <c r="H39" s="12">
        <v>0</v>
      </c>
      <c r="I39" s="12">
        <f t="shared" si="5"/>
        <v>0</v>
      </c>
    </row>
    <row r="40" spans="2:10" x14ac:dyDescent="0.2">
      <c r="B40" s="9" t="s">
        <v>19</v>
      </c>
      <c r="C40" s="10" t="s">
        <v>20</v>
      </c>
      <c r="D40" s="12">
        <v>0</v>
      </c>
      <c r="E40" s="14">
        <v>0</v>
      </c>
      <c r="F40" s="14">
        <f t="shared" si="4"/>
        <v>0</v>
      </c>
      <c r="G40" s="14">
        <v>0</v>
      </c>
      <c r="H40" s="14">
        <v>0</v>
      </c>
      <c r="I40" s="12">
        <f t="shared" si="5"/>
        <v>0</v>
      </c>
    </row>
    <row r="41" spans="2:10" x14ac:dyDescent="0.2">
      <c r="B41" s="9" t="s">
        <v>21</v>
      </c>
      <c r="C41" s="10" t="s">
        <v>22</v>
      </c>
      <c r="D41" s="12">
        <v>405393.842</v>
      </c>
      <c r="E41" s="14">
        <v>0</v>
      </c>
      <c r="F41" s="14">
        <f>+D41+E41</f>
        <v>405393.842</v>
      </c>
      <c r="G41" s="14">
        <v>164869.91</v>
      </c>
      <c r="H41" s="14">
        <f>G41</f>
        <v>164869.91</v>
      </c>
      <c r="I41" s="12">
        <f t="shared" si="5"/>
        <v>240523.932</v>
      </c>
    </row>
    <row r="42" spans="2:10" x14ac:dyDescent="0.2">
      <c r="B42" s="9" t="s">
        <v>23</v>
      </c>
      <c r="C42" s="10" t="s">
        <v>24</v>
      </c>
      <c r="D42" s="12">
        <v>18610891.524999999</v>
      </c>
      <c r="E42" s="14">
        <v>0</v>
      </c>
      <c r="F42" s="14">
        <f t="shared" si="4"/>
        <v>18610891.524999999</v>
      </c>
      <c r="G42" s="14">
        <v>5266338.1190799996</v>
      </c>
      <c r="H42" s="14">
        <f>G42</f>
        <v>5266338.1190799996</v>
      </c>
      <c r="I42" s="12">
        <f t="shared" si="5"/>
        <v>13344553.405919999</v>
      </c>
    </row>
    <row r="43" spans="2:10" x14ac:dyDescent="0.2">
      <c r="B43" s="9" t="s">
        <v>25</v>
      </c>
      <c r="C43" s="10" t="s">
        <v>26</v>
      </c>
      <c r="D43" s="12">
        <v>21878415.434999999</v>
      </c>
      <c r="E43" s="14">
        <v>0</v>
      </c>
      <c r="F43" s="14">
        <f t="shared" si="4"/>
        <v>21878415.434999999</v>
      </c>
      <c r="G43" s="14">
        <v>2869307.22</v>
      </c>
      <c r="H43" s="14">
        <f>+G43</f>
        <v>2869307.22</v>
      </c>
      <c r="I43" s="12">
        <f t="shared" si="5"/>
        <v>19009108.215</v>
      </c>
    </row>
    <row r="44" spans="2:10" x14ac:dyDescent="0.2">
      <c r="B44" s="9" t="s">
        <v>27</v>
      </c>
      <c r="C44" s="10" t="s">
        <v>28</v>
      </c>
      <c r="D44" s="12">
        <v>0</v>
      </c>
      <c r="E44" s="14">
        <v>0</v>
      </c>
      <c r="F44" s="14">
        <f t="shared" si="4"/>
        <v>0</v>
      </c>
      <c r="G44" s="14">
        <v>0</v>
      </c>
      <c r="H44" s="14">
        <f>+G44</f>
        <v>0</v>
      </c>
      <c r="I44" s="12">
        <f t="shared" si="5"/>
        <v>0</v>
      </c>
    </row>
    <row r="45" spans="2:10" x14ac:dyDescent="0.2">
      <c r="B45" s="9" t="s">
        <v>29</v>
      </c>
      <c r="C45" s="10" t="s">
        <v>30</v>
      </c>
      <c r="D45" s="12">
        <f>45060472.103+4659339.6</f>
        <v>49719811.703000002</v>
      </c>
      <c r="E45" s="14">
        <v>0</v>
      </c>
      <c r="F45" s="14">
        <f t="shared" si="4"/>
        <v>49719811.703000002</v>
      </c>
      <c r="G45" s="14">
        <v>11918582.01</v>
      </c>
      <c r="H45" s="14">
        <f>+G45</f>
        <v>11918582.01</v>
      </c>
      <c r="I45" s="12">
        <f t="shared" si="5"/>
        <v>37801229.693000004</v>
      </c>
    </row>
    <row r="46" spans="2:10" x14ac:dyDescent="0.2">
      <c r="B46" s="9" t="s">
        <v>31</v>
      </c>
      <c r="C46" s="10" t="s">
        <v>32</v>
      </c>
      <c r="D46" s="12">
        <v>0</v>
      </c>
      <c r="E46" s="14">
        <v>0</v>
      </c>
      <c r="F46" s="14">
        <f t="shared" si="4"/>
        <v>0</v>
      </c>
      <c r="G46" s="14">
        <v>406659.40399999998</v>
      </c>
      <c r="H46" s="14">
        <f>G46</f>
        <v>406659.40399999998</v>
      </c>
      <c r="I46" s="12">
        <f t="shared" si="5"/>
        <v>-406659.40399999998</v>
      </c>
    </row>
    <row r="47" spans="2:10" x14ac:dyDescent="0.2">
      <c r="B47" s="9" t="s">
        <v>33</v>
      </c>
      <c r="C47" s="10" t="s">
        <v>34</v>
      </c>
      <c r="D47" s="12">
        <v>0</v>
      </c>
      <c r="E47" s="14">
        <v>0</v>
      </c>
      <c r="F47" s="14">
        <f t="shared" si="4"/>
        <v>0</v>
      </c>
      <c r="G47" s="14">
        <v>53460.93</v>
      </c>
      <c r="H47" s="14">
        <v>53460.93</v>
      </c>
      <c r="I47" s="12">
        <f t="shared" si="5"/>
        <v>-53460.93</v>
      </c>
    </row>
    <row r="48" spans="2:10" x14ac:dyDescent="0.2">
      <c r="B48" s="9" t="s">
        <v>35</v>
      </c>
      <c r="C48" s="10" t="s">
        <v>36</v>
      </c>
      <c r="D48" s="12">
        <v>0</v>
      </c>
      <c r="E48" s="14">
        <v>0</v>
      </c>
      <c r="F48" s="14">
        <f t="shared" si="4"/>
        <v>0</v>
      </c>
      <c r="G48" s="14">
        <v>0</v>
      </c>
      <c r="H48" s="14">
        <v>0</v>
      </c>
      <c r="I48" s="12">
        <f t="shared" si="5"/>
        <v>0</v>
      </c>
    </row>
    <row r="49" spans="2:9" x14ac:dyDescent="0.2">
      <c r="B49" s="9" t="s">
        <v>37</v>
      </c>
      <c r="C49" s="10" t="s">
        <v>38</v>
      </c>
      <c r="D49" s="12">
        <v>105400.258</v>
      </c>
      <c r="E49" s="14">
        <v>0</v>
      </c>
      <c r="F49" s="14">
        <f t="shared" si="4"/>
        <v>105400.258</v>
      </c>
      <c r="G49" s="14">
        <v>0</v>
      </c>
      <c r="H49" s="14">
        <v>0</v>
      </c>
      <c r="I49" s="12">
        <f t="shared" si="5"/>
        <v>105400.258</v>
      </c>
    </row>
    <row r="50" spans="2:9" x14ac:dyDescent="0.2">
      <c r="B50" s="9" t="s">
        <v>39</v>
      </c>
      <c r="C50" s="10" t="s">
        <v>40</v>
      </c>
      <c r="D50" s="12">
        <v>0</v>
      </c>
      <c r="E50" s="14">
        <v>0</v>
      </c>
      <c r="F50" s="14">
        <f t="shared" si="4"/>
        <v>0</v>
      </c>
      <c r="G50" s="14">
        <v>0</v>
      </c>
      <c r="H50" s="14">
        <f>+G50</f>
        <v>0</v>
      </c>
      <c r="I50" s="12">
        <f t="shared" si="5"/>
        <v>0</v>
      </c>
    </row>
    <row r="51" spans="2:9" x14ac:dyDescent="0.2">
      <c r="B51" s="9" t="s">
        <v>41</v>
      </c>
      <c r="C51" s="10" t="s">
        <v>42</v>
      </c>
      <c r="D51" s="12">
        <v>0</v>
      </c>
      <c r="E51" s="14">
        <v>0</v>
      </c>
      <c r="F51" s="14">
        <f t="shared" si="4"/>
        <v>0</v>
      </c>
      <c r="G51" s="14">
        <v>0</v>
      </c>
      <c r="H51" s="14">
        <v>0</v>
      </c>
      <c r="I51" s="12">
        <f t="shared" si="5"/>
        <v>0</v>
      </c>
    </row>
    <row r="52" spans="2:9" x14ac:dyDescent="0.2">
      <c r="B52" s="9" t="s">
        <v>43</v>
      </c>
      <c r="C52" s="10" t="s">
        <v>44</v>
      </c>
      <c r="D52" s="12">
        <v>52700.13</v>
      </c>
      <c r="E52" s="14">
        <v>0</v>
      </c>
      <c r="F52" s="14">
        <f t="shared" si="4"/>
        <v>52700.13</v>
      </c>
      <c r="G52" s="14">
        <v>279696.68</v>
      </c>
      <c r="H52" s="14">
        <f>+G52</f>
        <v>279696.68</v>
      </c>
      <c r="I52" s="12">
        <f t="shared" si="5"/>
        <v>-226996.55</v>
      </c>
    </row>
    <row r="53" spans="2:9" x14ac:dyDescent="0.2">
      <c r="B53" s="9" t="s">
        <v>45</v>
      </c>
      <c r="C53" s="10" t="s">
        <v>46</v>
      </c>
      <c r="D53" s="12">
        <v>589953.45499999996</v>
      </c>
      <c r="E53" s="14">
        <v>0</v>
      </c>
      <c r="F53" s="14">
        <f t="shared" si="4"/>
        <v>589953.45499999996</v>
      </c>
      <c r="G53" s="14">
        <v>0</v>
      </c>
      <c r="H53" s="14">
        <f>G53</f>
        <v>0</v>
      </c>
      <c r="I53" s="12">
        <f t="shared" si="5"/>
        <v>589953.45499999996</v>
      </c>
    </row>
    <row r="54" spans="2:9" x14ac:dyDescent="0.2">
      <c r="B54" s="9" t="s">
        <v>47</v>
      </c>
      <c r="C54" s="10" t="s">
        <v>48</v>
      </c>
      <c r="D54" s="12">
        <v>1076.759</v>
      </c>
      <c r="E54" s="14">
        <v>0</v>
      </c>
      <c r="F54" s="14">
        <f t="shared" si="4"/>
        <v>1076.759</v>
      </c>
      <c r="G54" s="14">
        <v>0</v>
      </c>
      <c r="H54" s="14">
        <f>G54</f>
        <v>0</v>
      </c>
      <c r="I54" s="12">
        <f t="shared" si="5"/>
        <v>1076.759</v>
      </c>
    </row>
    <row r="55" spans="2:9" x14ac:dyDescent="0.2">
      <c r="B55" s="9" t="s">
        <v>49</v>
      </c>
      <c r="C55" s="10" t="s">
        <v>50</v>
      </c>
      <c r="D55" s="12">
        <v>26377.88</v>
      </c>
      <c r="E55" s="14">
        <v>0</v>
      </c>
      <c r="F55" s="14">
        <f t="shared" si="4"/>
        <v>26377.88</v>
      </c>
      <c r="G55" s="14">
        <v>0</v>
      </c>
      <c r="H55" s="14">
        <f>G55</f>
        <v>0</v>
      </c>
      <c r="I55" s="12">
        <f t="shared" si="5"/>
        <v>26377.88</v>
      </c>
    </row>
    <row r="56" spans="2:9" x14ac:dyDescent="0.2">
      <c r="B56" s="9" t="s">
        <v>51</v>
      </c>
      <c r="C56" s="10" t="s">
        <v>52</v>
      </c>
      <c r="D56" s="12">
        <v>0</v>
      </c>
      <c r="E56" s="14">
        <v>0</v>
      </c>
      <c r="F56" s="14">
        <f t="shared" si="4"/>
        <v>0</v>
      </c>
      <c r="G56" s="14">
        <v>0</v>
      </c>
      <c r="H56" s="14">
        <v>0</v>
      </c>
      <c r="I56" s="12">
        <f t="shared" si="5"/>
        <v>0</v>
      </c>
    </row>
    <row r="57" spans="2:9" x14ac:dyDescent="0.2">
      <c r="B57" s="9" t="s">
        <v>53</v>
      </c>
      <c r="C57" s="10" t="s">
        <v>54</v>
      </c>
      <c r="D57" s="12">
        <v>0</v>
      </c>
      <c r="E57" s="14">
        <v>0</v>
      </c>
      <c r="F57" s="14">
        <f t="shared" si="4"/>
        <v>0</v>
      </c>
      <c r="G57" s="14">
        <v>0</v>
      </c>
      <c r="H57" s="14">
        <v>0</v>
      </c>
      <c r="I57" s="12">
        <f t="shared" si="5"/>
        <v>0</v>
      </c>
    </row>
    <row r="58" spans="2:9" x14ac:dyDescent="0.2">
      <c r="B58" s="9" t="s">
        <v>55</v>
      </c>
      <c r="C58" s="10" t="s">
        <v>56</v>
      </c>
      <c r="D58" s="12">
        <v>0</v>
      </c>
      <c r="E58" s="14">
        <v>0</v>
      </c>
      <c r="F58" s="14">
        <f t="shared" si="4"/>
        <v>0</v>
      </c>
      <c r="G58" s="14">
        <v>0</v>
      </c>
      <c r="H58" s="14">
        <v>0</v>
      </c>
      <c r="I58" s="12">
        <f t="shared" si="5"/>
        <v>0</v>
      </c>
    </row>
    <row r="59" spans="2:9" x14ac:dyDescent="0.2">
      <c r="B59" s="9" t="s">
        <v>57</v>
      </c>
      <c r="C59" s="10" t="s">
        <v>58</v>
      </c>
      <c r="D59" s="12">
        <v>144172.505</v>
      </c>
      <c r="E59" s="14">
        <v>0</v>
      </c>
      <c r="F59" s="14">
        <f t="shared" si="4"/>
        <v>144172.505</v>
      </c>
      <c r="G59" s="14">
        <v>0</v>
      </c>
      <c r="H59" s="14">
        <v>0</v>
      </c>
      <c r="I59" s="12">
        <f t="shared" si="5"/>
        <v>144172.505</v>
      </c>
    </row>
    <row r="60" spans="2:9" x14ac:dyDescent="0.2">
      <c r="B60" s="9" t="s">
        <v>59</v>
      </c>
      <c r="C60" s="10" t="s">
        <v>60</v>
      </c>
      <c r="D60" s="12">
        <v>0</v>
      </c>
      <c r="E60" s="14">
        <v>0</v>
      </c>
      <c r="F60" s="14">
        <f t="shared" si="4"/>
        <v>0</v>
      </c>
      <c r="G60" s="14">
        <v>0</v>
      </c>
      <c r="H60" s="14">
        <v>0</v>
      </c>
      <c r="I60" s="12">
        <f t="shared" si="5"/>
        <v>0</v>
      </c>
    </row>
    <row r="61" spans="2:9" x14ac:dyDescent="0.2">
      <c r="B61" s="43"/>
      <c r="C61" s="44"/>
      <c r="D61" s="22"/>
      <c r="E61" s="22"/>
      <c r="F61" s="22"/>
      <c r="G61" s="22"/>
      <c r="H61" s="22"/>
      <c r="I61" s="12"/>
    </row>
    <row r="62" spans="2:9" x14ac:dyDescent="0.2">
      <c r="B62" s="45" t="s">
        <v>62</v>
      </c>
      <c r="C62" s="46"/>
      <c r="D62" s="23">
        <f t="shared" ref="D62:I62" si="6">D10+D36</f>
        <v>284609933.46000004</v>
      </c>
      <c r="E62" s="23">
        <f t="shared" si="6"/>
        <v>0</v>
      </c>
      <c r="F62" s="23">
        <f t="shared" si="6"/>
        <v>284609933.46000004</v>
      </c>
      <c r="G62" s="23">
        <f t="shared" si="6"/>
        <v>77509140.77274999</v>
      </c>
      <c r="H62" s="23">
        <f t="shared" si="6"/>
        <v>76700394.135060012</v>
      </c>
      <c r="I62" s="23">
        <f t="shared" si="6"/>
        <v>207100792.68724999</v>
      </c>
    </row>
    <row r="63" spans="2:9" x14ac:dyDescent="0.2">
      <c r="D63" s="24"/>
    </row>
    <row r="64" spans="2:9" x14ac:dyDescent="0.2">
      <c r="D64" s="25"/>
      <c r="E64" s="25"/>
      <c r="F64" s="25"/>
      <c r="G64" s="25"/>
      <c r="H64" s="25"/>
      <c r="I64" s="25"/>
    </row>
    <row r="65" spans="3:9" x14ac:dyDescent="0.2">
      <c r="C65" s="26"/>
      <c r="D65" s="24"/>
      <c r="G65" s="27"/>
      <c r="H65" s="27"/>
      <c r="I65" s="26"/>
    </row>
    <row r="66" spans="3:9" x14ac:dyDescent="0.2">
      <c r="C66" s="26"/>
      <c r="D66" s="28"/>
      <c r="E66" s="28"/>
      <c r="F66" s="28"/>
      <c r="G66" s="28"/>
      <c r="H66" s="28"/>
      <c r="I66" s="28"/>
    </row>
    <row r="67" spans="3:9" x14ac:dyDescent="0.2">
      <c r="C67" s="26"/>
      <c r="D67" s="24"/>
      <c r="G67" s="27"/>
      <c r="H67" s="27"/>
      <c r="I67" s="26"/>
    </row>
    <row r="68" spans="3:9" x14ac:dyDescent="0.2">
      <c r="C68" s="26"/>
      <c r="D68" s="24"/>
      <c r="G68" s="27"/>
      <c r="H68" s="27"/>
      <c r="I68" s="26"/>
    </row>
    <row r="69" spans="3:9" x14ac:dyDescent="0.2">
      <c r="C69" s="26"/>
      <c r="D69" s="24"/>
      <c r="G69" s="27"/>
      <c r="H69" s="27"/>
      <c r="I69" s="29"/>
    </row>
    <row r="70" spans="3:9" x14ac:dyDescent="0.2">
      <c r="C70" s="26"/>
      <c r="D70" s="24"/>
      <c r="G70" s="27"/>
      <c r="H70" s="27"/>
      <c r="I70" s="29"/>
    </row>
    <row r="71" spans="3:9" x14ac:dyDescent="0.2">
      <c r="C71" s="30"/>
      <c r="D71" s="24"/>
      <c r="G71" s="31"/>
      <c r="H71" s="31"/>
      <c r="I71" s="26"/>
    </row>
    <row r="72" spans="3:9" x14ac:dyDescent="0.2">
      <c r="C72" s="30"/>
      <c r="D72" s="24"/>
      <c r="G72" s="27"/>
      <c r="H72" s="27"/>
      <c r="I72" s="26"/>
    </row>
    <row r="73" spans="3:9" x14ac:dyDescent="0.2">
      <c r="C73" s="30"/>
      <c r="D73" s="24"/>
      <c r="G73" s="27"/>
      <c r="H73" s="27"/>
    </row>
    <row r="74" spans="3:9" x14ac:dyDescent="0.2">
      <c r="C74" s="32"/>
      <c r="D74" s="24"/>
      <c r="E74" s="33"/>
      <c r="F74" s="34"/>
      <c r="G74" s="35"/>
      <c r="H74" s="35"/>
      <c r="I74" s="34"/>
    </row>
    <row r="75" spans="3:9" x14ac:dyDescent="0.2">
      <c r="C75" s="26"/>
      <c r="D75" s="24"/>
      <c r="G75" s="27"/>
      <c r="H75" s="27"/>
    </row>
    <row r="76" spans="3:9" x14ac:dyDescent="0.2">
      <c r="C76" s="26"/>
      <c r="D76" s="24"/>
      <c r="G76" s="27"/>
      <c r="H76" s="27"/>
    </row>
    <row r="77" spans="3:9" x14ac:dyDescent="0.2">
      <c r="C77" s="26"/>
      <c r="D77" s="24"/>
      <c r="G77" s="27"/>
      <c r="H77" s="27"/>
    </row>
    <row r="78" spans="3:9" x14ac:dyDescent="0.2">
      <c r="C78" s="30"/>
      <c r="D78" s="24"/>
      <c r="E78" s="26"/>
      <c r="G78" s="31"/>
      <c r="H78" s="31"/>
    </row>
    <row r="79" spans="3:9" x14ac:dyDescent="0.2">
      <c r="D79" s="24"/>
    </row>
    <row r="80" spans="3:9" x14ac:dyDescent="0.2">
      <c r="D80" s="24"/>
      <c r="H80" s="36"/>
    </row>
    <row r="81" spans="4:5" x14ac:dyDescent="0.2">
      <c r="D81" s="24"/>
    </row>
    <row r="82" spans="4:5" x14ac:dyDescent="0.2">
      <c r="D82" s="24"/>
    </row>
    <row r="83" spans="4:5" x14ac:dyDescent="0.2">
      <c r="D83" s="24"/>
      <c r="E83" s="21"/>
    </row>
    <row r="84" spans="4:5" x14ac:dyDescent="0.2"/>
    <row r="85" spans="4:5" x14ac:dyDescent="0.2"/>
    <row r="86" spans="4:5" x14ac:dyDescent="0.2"/>
    <row r="87" spans="4:5" x14ac:dyDescent="0.2"/>
    <row r="88" spans="4:5" x14ac:dyDescent="0.2"/>
    <row r="89" spans="4:5" x14ac:dyDescent="0.2"/>
    <row r="90" spans="4:5" x14ac:dyDescent="0.2"/>
    <row r="91" spans="4:5" x14ac:dyDescent="0.2"/>
    <row r="92" spans="4:5" x14ac:dyDescent="0.2"/>
    <row r="93" spans="4:5" x14ac:dyDescent="0.2"/>
    <row r="94" spans="4:5" x14ac:dyDescent="0.2"/>
    <row r="95" spans="4:5" x14ac:dyDescent="0.2"/>
    <row r="96" spans="4:5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17">
    <mergeCell ref="B11:C11"/>
    <mergeCell ref="B1:I1"/>
    <mergeCell ref="B2:I2"/>
    <mergeCell ref="B4:I4"/>
    <mergeCell ref="B5:I5"/>
    <mergeCell ref="B6:I6"/>
    <mergeCell ref="B3:I3"/>
    <mergeCell ref="B7:C8"/>
    <mergeCell ref="D7:H7"/>
    <mergeCell ref="I7:I8"/>
    <mergeCell ref="B9:C9"/>
    <mergeCell ref="B10:C10"/>
    <mergeCell ref="B35:C35"/>
    <mergeCell ref="B36:C36"/>
    <mergeCell ref="B37:C37"/>
    <mergeCell ref="B61:C61"/>
    <mergeCell ref="B62:C62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2" orientation="landscape" r:id="rId1"/>
  <rowBreaks count="1" manualBreakCount="1">
    <brk id="35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6b ok </vt:lpstr>
      <vt:lpstr>'FORMATO 6b ok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2022-08-26T18:34:10Z</cp:lastPrinted>
  <dcterms:created xsi:type="dcterms:W3CDTF">2022-08-26T17:16:07Z</dcterms:created>
  <dcterms:modified xsi:type="dcterms:W3CDTF">2022-08-26T18:34:21Z</dcterms:modified>
</cp:coreProperties>
</file>