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13_ncr:1_{0AE11694-F4D9-4299-9E3F-B6E209C0AE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ncePresupuestalEgresos" sheetId="1" r:id="rId1"/>
  </sheets>
  <definedNames>
    <definedName name="_xlnm._FilterDatabase" localSheetId="0" hidden="1">AvancePresupuestalEgresos!$B$10:$L$540</definedName>
    <definedName name="JR_PAGE_ANCHOR_0_1">AvancePresupuestalEgresos!$A$1</definedName>
    <definedName name="_xlnm.Print_Titles" localSheetId="0">AvancePresupuestalEgresos!$1:$10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0" i="1" l="1"/>
  <c r="E540" i="1"/>
  <c r="D212" i="1"/>
  <c r="D348" i="1"/>
  <c r="D360" i="1"/>
  <c r="D361" i="1"/>
  <c r="D11" i="1"/>
  <c r="D540" i="1" s="1"/>
  <c r="J76" i="1" l="1"/>
  <c r="I238" i="1"/>
  <c r="I237" i="1"/>
  <c r="J212" i="1"/>
  <c r="I212" i="1"/>
  <c r="J234" i="1"/>
  <c r="I234" i="1"/>
  <c r="J237" i="1"/>
  <c r="K237" i="1" s="1"/>
  <c r="J238" i="1"/>
  <c r="I228" i="1"/>
  <c r="I227" i="1"/>
  <c r="J213" i="1"/>
  <c r="I213" i="1"/>
  <c r="J227" i="1"/>
  <c r="J228" i="1"/>
  <c r="I156" i="1"/>
  <c r="K156" i="1" s="1"/>
  <c r="L156" i="1" s="1"/>
  <c r="I155" i="1"/>
  <c r="J95" i="1"/>
  <c r="J540" i="1" s="1"/>
  <c r="I95" i="1"/>
  <c r="J136" i="1"/>
  <c r="I136" i="1"/>
  <c r="J155" i="1"/>
  <c r="J156" i="1"/>
  <c r="I150" i="1"/>
  <c r="I149" i="1"/>
  <c r="J149" i="1"/>
  <c r="K149" i="1" s="1"/>
  <c r="J150" i="1"/>
  <c r="I148" i="1"/>
  <c r="I147" i="1"/>
  <c r="I141" i="1"/>
  <c r="I142" i="1"/>
  <c r="K142" i="1" s="1"/>
  <c r="J147" i="1"/>
  <c r="K147" i="1" s="1"/>
  <c r="J148" i="1"/>
  <c r="J141" i="1"/>
  <c r="J142" i="1"/>
  <c r="I137" i="1"/>
  <c r="I138" i="1"/>
  <c r="J137" i="1"/>
  <c r="J138" i="1"/>
  <c r="I106" i="1"/>
  <c r="K106" i="1" s="1"/>
  <c r="I105" i="1"/>
  <c r="J96" i="1"/>
  <c r="K96" i="1" s="1"/>
  <c r="I96" i="1"/>
  <c r="J105" i="1"/>
  <c r="J106" i="1"/>
  <c r="H241" i="1"/>
  <c r="H242" i="1"/>
  <c r="K242" i="1" s="1"/>
  <c r="H212" i="1"/>
  <c r="H234" i="1"/>
  <c r="I241" i="1"/>
  <c r="K241" i="1" s="1"/>
  <c r="I242" i="1"/>
  <c r="H221" i="1"/>
  <c r="H220" i="1"/>
  <c r="H213" i="1"/>
  <c r="I220" i="1"/>
  <c r="I221" i="1"/>
  <c r="L159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0" i="1"/>
  <c r="K239" i="1"/>
  <c r="K238" i="1"/>
  <c r="K236" i="1"/>
  <c r="K235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8" i="1"/>
  <c r="K146" i="1"/>
  <c r="K145" i="1"/>
  <c r="K144" i="1"/>
  <c r="K143" i="1"/>
  <c r="K141" i="1"/>
  <c r="K140" i="1"/>
  <c r="K139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5" i="1"/>
  <c r="K104" i="1"/>
  <c r="K103" i="1"/>
  <c r="K102" i="1"/>
  <c r="K101" i="1"/>
  <c r="K100" i="1"/>
  <c r="K99" i="1"/>
  <c r="K98" i="1"/>
  <c r="K97" i="1"/>
  <c r="K94" i="1"/>
  <c r="K93" i="1"/>
  <c r="K92" i="1"/>
  <c r="K91" i="1"/>
  <c r="K90" i="1"/>
  <c r="K89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G539" i="1"/>
  <c r="L539" i="1" s="1"/>
  <c r="G538" i="1"/>
  <c r="L538" i="1" s="1"/>
  <c r="G537" i="1"/>
  <c r="L537" i="1" s="1"/>
  <c r="G536" i="1"/>
  <c r="L536" i="1" s="1"/>
  <c r="G535" i="1"/>
  <c r="G534" i="1"/>
  <c r="L534" i="1" s="1"/>
  <c r="G533" i="1"/>
  <c r="L533" i="1" s="1"/>
  <c r="G532" i="1"/>
  <c r="L532" i="1" s="1"/>
  <c r="G531" i="1"/>
  <c r="L531" i="1" s="1"/>
  <c r="G530" i="1"/>
  <c r="L530" i="1" s="1"/>
  <c r="G529" i="1"/>
  <c r="L529" i="1" s="1"/>
  <c r="G528" i="1"/>
  <c r="L528" i="1" s="1"/>
  <c r="G527" i="1"/>
  <c r="G526" i="1"/>
  <c r="L526" i="1" s="1"/>
  <c r="G525" i="1"/>
  <c r="L525" i="1" s="1"/>
  <c r="G524" i="1"/>
  <c r="L524" i="1" s="1"/>
  <c r="G523" i="1"/>
  <c r="L523" i="1" s="1"/>
  <c r="G522" i="1"/>
  <c r="L522" i="1" s="1"/>
  <c r="G521" i="1"/>
  <c r="L521" i="1" s="1"/>
  <c r="G520" i="1"/>
  <c r="L520" i="1" s="1"/>
  <c r="G519" i="1"/>
  <c r="G518" i="1"/>
  <c r="L518" i="1" s="1"/>
  <c r="G517" i="1"/>
  <c r="L517" i="1" s="1"/>
  <c r="G516" i="1"/>
  <c r="L516" i="1" s="1"/>
  <c r="G515" i="1"/>
  <c r="L515" i="1" s="1"/>
  <c r="G514" i="1"/>
  <c r="L514" i="1" s="1"/>
  <c r="G513" i="1"/>
  <c r="L513" i="1" s="1"/>
  <c r="G512" i="1"/>
  <c r="L512" i="1" s="1"/>
  <c r="G511" i="1"/>
  <c r="G510" i="1"/>
  <c r="L510" i="1" s="1"/>
  <c r="G509" i="1"/>
  <c r="L509" i="1" s="1"/>
  <c r="G508" i="1"/>
  <c r="L508" i="1" s="1"/>
  <c r="G507" i="1"/>
  <c r="L507" i="1" s="1"/>
  <c r="G506" i="1"/>
  <c r="L506" i="1" s="1"/>
  <c r="G505" i="1"/>
  <c r="L505" i="1" s="1"/>
  <c r="G504" i="1"/>
  <c r="L504" i="1" s="1"/>
  <c r="G503" i="1"/>
  <c r="G502" i="1"/>
  <c r="L502" i="1" s="1"/>
  <c r="G501" i="1"/>
  <c r="L501" i="1" s="1"/>
  <c r="G500" i="1"/>
  <c r="L500" i="1" s="1"/>
  <c r="G499" i="1"/>
  <c r="L499" i="1" s="1"/>
  <c r="G498" i="1"/>
  <c r="L498" i="1" s="1"/>
  <c r="G497" i="1"/>
  <c r="L497" i="1" s="1"/>
  <c r="G496" i="1"/>
  <c r="L496" i="1" s="1"/>
  <c r="G495" i="1"/>
  <c r="G494" i="1"/>
  <c r="L494" i="1" s="1"/>
  <c r="G493" i="1"/>
  <c r="L493" i="1" s="1"/>
  <c r="G492" i="1"/>
  <c r="L492" i="1" s="1"/>
  <c r="G491" i="1"/>
  <c r="L491" i="1" s="1"/>
  <c r="G490" i="1"/>
  <c r="L490" i="1" s="1"/>
  <c r="G489" i="1"/>
  <c r="L489" i="1" s="1"/>
  <c r="G488" i="1"/>
  <c r="L488" i="1" s="1"/>
  <c r="G487" i="1"/>
  <c r="G486" i="1"/>
  <c r="L486" i="1" s="1"/>
  <c r="G485" i="1"/>
  <c r="L485" i="1" s="1"/>
  <c r="G484" i="1"/>
  <c r="L484" i="1" s="1"/>
  <c r="G483" i="1"/>
  <c r="L483" i="1" s="1"/>
  <c r="G482" i="1"/>
  <c r="L482" i="1" s="1"/>
  <c r="G481" i="1"/>
  <c r="L481" i="1" s="1"/>
  <c r="G480" i="1"/>
  <c r="L480" i="1" s="1"/>
  <c r="G479" i="1"/>
  <c r="G478" i="1"/>
  <c r="L478" i="1" s="1"/>
  <c r="G477" i="1"/>
  <c r="L477" i="1" s="1"/>
  <c r="G476" i="1"/>
  <c r="L476" i="1" s="1"/>
  <c r="G475" i="1"/>
  <c r="L475" i="1" s="1"/>
  <c r="G474" i="1"/>
  <c r="L474" i="1" s="1"/>
  <c r="G473" i="1"/>
  <c r="L473" i="1" s="1"/>
  <c r="G472" i="1"/>
  <c r="L472" i="1" s="1"/>
  <c r="G471" i="1"/>
  <c r="G470" i="1"/>
  <c r="L470" i="1" s="1"/>
  <c r="G469" i="1"/>
  <c r="L469" i="1" s="1"/>
  <c r="G468" i="1"/>
  <c r="L468" i="1" s="1"/>
  <c r="G467" i="1"/>
  <c r="L467" i="1" s="1"/>
  <c r="G466" i="1"/>
  <c r="L466" i="1" s="1"/>
  <c r="G465" i="1"/>
  <c r="L465" i="1" s="1"/>
  <c r="G464" i="1"/>
  <c r="L464" i="1" s="1"/>
  <c r="G463" i="1"/>
  <c r="G462" i="1"/>
  <c r="L462" i="1" s="1"/>
  <c r="G461" i="1"/>
  <c r="L461" i="1" s="1"/>
  <c r="G460" i="1"/>
  <c r="L460" i="1" s="1"/>
  <c r="G459" i="1"/>
  <c r="L459" i="1" s="1"/>
  <c r="G458" i="1"/>
  <c r="L458" i="1" s="1"/>
  <c r="G457" i="1"/>
  <c r="L457" i="1" s="1"/>
  <c r="G456" i="1"/>
  <c r="L456" i="1" s="1"/>
  <c r="G455" i="1"/>
  <c r="G454" i="1"/>
  <c r="L454" i="1" s="1"/>
  <c r="G453" i="1"/>
  <c r="L453" i="1" s="1"/>
  <c r="G452" i="1"/>
  <c r="L452" i="1" s="1"/>
  <c r="G451" i="1"/>
  <c r="L451" i="1" s="1"/>
  <c r="G450" i="1"/>
  <c r="L450" i="1" s="1"/>
  <c r="G449" i="1"/>
  <c r="L449" i="1" s="1"/>
  <c r="G448" i="1"/>
  <c r="L448" i="1" s="1"/>
  <c r="G447" i="1"/>
  <c r="G446" i="1"/>
  <c r="L446" i="1" s="1"/>
  <c r="G445" i="1"/>
  <c r="L445" i="1" s="1"/>
  <c r="G444" i="1"/>
  <c r="L444" i="1" s="1"/>
  <c r="G443" i="1"/>
  <c r="L443" i="1" s="1"/>
  <c r="G442" i="1"/>
  <c r="L442" i="1" s="1"/>
  <c r="G441" i="1"/>
  <c r="L441" i="1" s="1"/>
  <c r="G440" i="1"/>
  <c r="L440" i="1" s="1"/>
  <c r="G439" i="1"/>
  <c r="G438" i="1"/>
  <c r="L438" i="1" s="1"/>
  <c r="G437" i="1"/>
  <c r="L437" i="1" s="1"/>
  <c r="G436" i="1"/>
  <c r="L436" i="1" s="1"/>
  <c r="G435" i="1"/>
  <c r="L435" i="1" s="1"/>
  <c r="G434" i="1"/>
  <c r="L434" i="1" s="1"/>
  <c r="G433" i="1"/>
  <c r="L433" i="1" s="1"/>
  <c r="G432" i="1"/>
  <c r="L432" i="1" s="1"/>
  <c r="G431" i="1"/>
  <c r="G430" i="1"/>
  <c r="L430" i="1" s="1"/>
  <c r="G429" i="1"/>
  <c r="L429" i="1" s="1"/>
  <c r="G428" i="1"/>
  <c r="L428" i="1" s="1"/>
  <c r="G427" i="1"/>
  <c r="L427" i="1" s="1"/>
  <c r="G426" i="1"/>
  <c r="L426" i="1" s="1"/>
  <c r="G425" i="1"/>
  <c r="L425" i="1" s="1"/>
  <c r="G424" i="1"/>
  <c r="L424" i="1" s="1"/>
  <c r="G423" i="1"/>
  <c r="G422" i="1"/>
  <c r="L422" i="1" s="1"/>
  <c r="G421" i="1"/>
  <c r="L421" i="1" s="1"/>
  <c r="G420" i="1"/>
  <c r="L420" i="1" s="1"/>
  <c r="G419" i="1"/>
  <c r="L419" i="1" s="1"/>
  <c r="G418" i="1"/>
  <c r="L418" i="1" s="1"/>
  <c r="G417" i="1"/>
  <c r="L417" i="1" s="1"/>
  <c r="G416" i="1"/>
  <c r="L416" i="1" s="1"/>
  <c r="G415" i="1"/>
  <c r="G414" i="1"/>
  <c r="L414" i="1" s="1"/>
  <c r="G413" i="1"/>
  <c r="L413" i="1" s="1"/>
  <c r="G412" i="1"/>
  <c r="L412" i="1" s="1"/>
  <c r="G411" i="1"/>
  <c r="L411" i="1" s="1"/>
  <c r="G410" i="1"/>
  <c r="L410" i="1" s="1"/>
  <c r="G409" i="1"/>
  <c r="L409" i="1" s="1"/>
  <c r="G408" i="1"/>
  <c r="L408" i="1" s="1"/>
  <c r="G407" i="1"/>
  <c r="G406" i="1"/>
  <c r="L406" i="1" s="1"/>
  <c r="G405" i="1"/>
  <c r="L405" i="1" s="1"/>
  <c r="G404" i="1"/>
  <c r="L404" i="1" s="1"/>
  <c r="G403" i="1"/>
  <c r="L403" i="1" s="1"/>
  <c r="G402" i="1"/>
  <c r="L402" i="1" s="1"/>
  <c r="G401" i="1"/>
  <c r="L401" i="1" s="1"/>
  <c r="G400" i="1"/>
  <c r="L400" i="1" s="1"/>
  <c r="G399" i="1"/>
  <c r="G398" i="1"/>
  <c r="L398" i="1" s="1"/>
  <c r="G397" i="1"/>
  <c r="L397" i="1" s="1"/>
  <c r="G396" i="1"/>
  <c r="L396" i="1" s="1"/>
  <c r="G395" i="1"/>
  <c r="L395" i="1" s="1"/>
  <c r="G394" i="1"/>
  <c r="L394" i="1" s="1"/>
  <c r="G393" i="1"/>
  <c r="L393" i="1" s="1"/>
  <c r="G392" i="1"/>
  <c r="L392" i="1" s="1"/>
  <c r="G391" i="1"/>
  <c r="G390" i="1"/>
  <c r="L390" i="1" s="1"/>
  <c r="G389" i="1"/>
  <c r="L389" i="1" s="1"/>
  <c r="G388" i="1"/>
  <c r="L388" i="1" s="1"/>
  <c r="G387" i="1"/>
  <c r="L387" i="1" s="1"/>
  <c r="G386" i="1"/>
  <c r="L386" i="1" s="1"/>
  <c r="G385" i="1"/>
  <c r="L385" i="1" s="1"/>
  <c r="G384" i="1"/>
  <c r="L384" i="1" s="1"/>
  <c r="G383" i="1"/>
  <c r="G382" i="1"/>
  <c r="L382" i="1" s="1"/>
  <c r="G381" i="1"/>
  <c r="L381" i="1" s="1"/>
  <c r="G380" i="1"/>
  <c r="L380" i="1" s="1"/>
  <c r="G379" i="1"/>
  <c r="L379" i="1" s="1"/>
  <c r="G378" i="1"/>
  <c r="L378" i="1" s="1"/>
  <c r="G377" i="1"/>
  <c r="L377" i="1" s="1"/>
  <c r="G376" i="1"/>
  <c r="L376" i="1" s="1"/>
  <c r="G375" i="1"/>
  <c r="G374" i="1"/>
  <c r="L374" i="1" s="1"/>
  <c r="G373" i="1"/>
  <c r="L373" i="1" s="1"/>
  <c r="G372" i="1"/>
  <c r="L372" i="1" s="1"/>
  <c r="G371" i="1"/>
  <c r="L371" i="1" s="1"/>
  <c r="G370" i="1"/>
  <c r="L370" i="1" s="1"/>
  <c r="G369" i="1"/>
  <c r="L369" i="1" s="1"/>
  <c r="G368" i="1"/>
  <c r="L368" i="1" s="1"/>
  <c r="G367" i="1"/>
  <c r="G366" i="1"/>
  <c r="L366" i="1" s="1"/>
  <c r="G365" i="1"/>
  <c r="L365" i="1" s="1"/>
  <c r="G364" i="1"/>
  <c r="L364" i="1" s="1"/>
  <c r="G363" i="1"/>
  <c r="L363" i="1" s="1"/>
  <c r="G362" i="1"/>
  <c r="L362" i="1" s="1"/>
  <c r="G361" i="1"/>
  <c r="L361" i="1" s="1"/>
  <c r="G360" i="1"/>
  <c r="L360" i="1" s="1"/>
  <c r="G359" i="1"/>
  <c r="G358" i="1"/>
  <c r="L358" i="1" s="1"/>
  <c r="G357" i="1"/>
  <c r="L357" i="1" s="1"/>
  <c r="G356" i="1"/>
  <c r="L356" i="1" s="1"/>
  <c r="G355" i="1"/>
  <c r="L355" i="1" s="1"/>
  <c r="G354" i="1"/>
  <c r="L354" i="1" s="1"/>
  <c r="G353" i="1"/>
  <c r="L353" i="1" s="1"/>
  <c r="G352" i="1"/>
  <c r="L352" i="1" s="1"/>
  <c r="G351" i="1"/>
  <c r="G350" i="1"/>
  <c r="L350" i="1" s="1"/>
  <c r="G349" i="1"/>
  <c r="L349" i="1" s="1"/>
  <c r="G348" i="1"/>
  <c r="L348" i="1" s="1"/>
  <c r="G347" i="1"/>
  <c r="G346" i="1"/>
  <c r="L346" i="1" s="1"/>
  <c r="G345" i="1"/>
  <c r="L345" i="1" s="1"/>
  <c r="G344" i="1"/>
  <c r="L344" i="1" s="1"/>
  <c r="G343" i="1"/>
  <c r="G342" i="1"/>
  <c r="L342" i="1" s="1"/>
  <c r="G341" i="1"/>
  <c r="L341" i="1" s="1"/>
  <c r="G340" i="1"/>
  <c r="L340" i="1" s="1"/>
  <c r="G339" i="1"/>
  <c r="G338" i="1"/>
  <c r="L338" i="1" s="1"/>
  <c r="G337" i="1"/>
  <c r="L337" i="1" s="1"/>
  <c r="G336" i="1"/>
  <c r="L336" i="1" s="1"/>
  <c r="G335" i="1"/>
  <c r="G334" i="1"/>
  <c r="L334" i="1" s="1"/>
  <c r="G333" i="1"/>
  <c r="L333" i="1" s="1"/>
  <c r="G332" i="1"/>
  <c r="L332" i="1" s="1"/>
  <c r="G331" i="1"/>
  <c r="G330" i="1"/>
  <c r="L330" i="1" s="1"/>
  <c r="G329" i="1"/>
  <c r="L329" i="1" s="1"/>
  <c r="G328" i="1"/>
  <c r="L328" i="1" s="1"/>
  <c r="G327" i="1"/>
  <c r="G326" i="1"/>
  <c r="L326" i="1" s="1"/>
  <c r="G325" i="1"/>
  <c r="L325" i="1" s="1"/>
  <c r="G324" i="1"/>
  <c r="L324" i="1" s="1"/>
  <c r="G323" i="1"/>
  <c r="G322" i="1"/>
  <c r="L322" i="1" s="1"/>
  <c r="G321" i="1"/>
  <c r="L321" i="1" s="1"/>
  <c r="G320" i="1"/>
  <c r="L320" i="1" s="1"/>
  <c r="G319" i="1"/>
  <c r="G318" i="1"/>
  <c r="L318" i="1" s="1"/>
  <c r="G317" i="1"/>
  <c r="L317" i="1" s="1"/>
  <c r="G316" i="1"/>
  <c r="L316" i="1" s="1"/>
  <c r="G315" i="1"/>
  <c r="G314" i="1"/>
  <c r="L314" i="1" s="1"/>
  <c r="G313" i="1"/>
  <c r="L313" i="1" s="1"/>
  <c r="G312" i="1"/>
  <c r="L312" i="1" s="1"/>
  <c r="G311" i="1"/>
  <c r="G310" i="1"/>
  <c r="L310" i="1" s="1"/>
  <c r="G309" i="1"/>
  <c r="L309" i="1" s="1"/>
  <c r="G308" i="1"/>
  <c r="L308" i="1" s="1"/>
  <c r="G307" i="1"/>
  <c r="G306" i="1"/>
  <c r="L306" i="1" s="1"/>
  <c r="G305" i="1"/>
  <c r="L305" i="1" s="1"/>
  <c r="G304" i="1"/>
  <c r="L304" i="1" s="1"/>
  <c r="G303" i="1"/>
  <c r="G302" i="1"/>
  <c r="L302" i="1" s="1"/>
  <c r="G301" i="1"/>
  <c r="L301" i="1" s="1"/>
  <c r="G300" i="1"/>
  <c r="L300" i="1" s="1"/>
  <c r="G299" i="1"/>
  <c r="G298" i="1"/>
  <c r="L298" i="1" s="1"/>
  <c r="G297" i="1"/>
  <c r="L297" i="1" s="1"/>
  <c r="G296" i="1"/>
  <c r="L296" i="1" s="1"/>
  <c r="G295" i="1"/>
  <c r="G294" i="1"/>
  <c r="L294" i="1" s="1"/>
  <c r="G293" i="1"/>
  <c r="L293" i="1" s="1"/>
  <c r="G292" i="1"/>
  <c r="L292" i="1" s="1"/>
  <c r="G291" i="1"/>
  <c r="G290" i="1"/>
  <c r="L290" i="1" s="1"/>
  <c r="G289" i="1"/>
  <c r="L289" i="1" s="1"/>
  <c r="G288" i="1"/>
  <c r="L288" i="1" s="1"/>
  <c r="G287" i="1"/>
  <c r="G286" i="1"/>
  <c r="L286" i="1" s="1"/>
  <c r="G285" i="1"/>
  <c r="L285" i="1" s="1"/>
  <c r="G284" i="1"/>
  <c r="L284" i="1" s="1"/>
  <c r="G283" i="1"/>
  <c r="G282" i="1"/>
  <c r="L282" i="1" s="1"/>
  <c r="G281" i="1"/>
  <c r="L281" i="1" s="1"/>
  <c r="G280" i="1"/>
  <c r="L280" i="1" s="1"/>
  <c r="G279" i="1"/>
  <c r="G278" i="1"/>
  <c r="L278" i="1" s="1"/>
  <c r="G277" i="1"/>
  <c r="L277" i="1" s="1"/>
  <c r="G276" i="1"/>
  <c r="L276" i="1" s="1"/>
  <c r="G275" i="1"/>
  <c r="G274" i="1"/>
  <c r="L274" i="1" s="1"/>
  <c r="G273" i="1"/>
  <c r="L273" i="1" s="1"/>
  <c r="G272" i="1"/>
  <c r="L272" i="1" s="1"/>
  <c r="G271" i="1"/>
  <c r="G270" i="1"/>
  <c r="L270" i="1" s="1"/>
  <c r="G269" i="1"/>
  <c r="L269" i="1" s="1"/>
  <c r="G268" i="1"/>
  <c r="L268" i="1" s="1"/>
  <c r="G267" i="1"/>
  <c r="G266" i="1"/>
  <c r="L266" i="1" s="1"/>
  <c r="G265" i="1"/>
  <c r="L265" i="1" s="1"/>
  <c r="G264" i="1"/>
  <c r="L264" i="1" s="1"/>
  <c r="G263" i="1"/>
  <c r="G262" i="1"/>
  <c r="L262" i="1" s="1"/>
  <c r="G261" i="1"/>
  <c r="L261" i="1" s="1"/>
  <c r="G260" i="1"/>
  <c r="L260" i="1" s="1"/>
  <c r="G259" i="1"/>
  <c r="G258" i="1"/>
  <c r="L258" i="1" s="1"/>
  <c r="G257" i="1"/>
  <c r="L257" i="1" s="1"/>
  <c r="G256" i="1"/>
  <c r="L256" i="1" s="1"/>
  <c r="G255" i="1"/>
  <c r="G254" i="1"/>
  <c r="L254" i="1" s="1"/>
  <c r="G253" i="1"/>
  <c r="L253" i="1" s="1"/>
  <c r="G252" i="1"/>
  <c r="L252" i="1" s="1"/>
  <c r="G251" i="1"/>
  <c r="G250" i="1"/>
  <c r="L250" i="1" s="1"/>
  <c r="G249" i="1"/>
  <c r="L249" i="1" s="1"/>
  <c r="G248" i="1"/>
  <c r="L248" i="1" s="1"/>
  <c r="G247" i="1"/>
  <c r="G246" i="1"/>
  <c r="L246" i="1" s="1"/>
  <c r="G245" i="1"/>
  <c r="L245" i="1" s="1"/>
  <c r="G244" i="1"/>
  <c r="L244" i="1" s="1"/>
  <c r="G243" i="1"/>
  <c r="G242" i="1"/>
  <c r="G241" i="1"/>
  <c r="G240" i="1"/>
  <c r="G239" i="1"/>
  <c r="L239" i="1" s="1"/>
  <c r="G238" i="1"/>
  <c r="G237" i="1"/>
  <c r="G236" i="1"/>
  <c r="L236" i="1" s="1"/>
  <c r="G235" i="1"/>
  <c r="L235" i="1" s="1"/>
  <c r="G234" i="1"/>
  <c r="G233" i="1"/>
  <c r="L233" i="1" s="1"/>
  <c r="G232" i="1"/>
  <c r="L232" i="1" s="1"/>
  <c r="G231" i="1"/>
  <c r="L231" i="1" s="1"/>
  <c r="G230" i="1"/>
  <c r="G229" i="1"/>
  <c r="L229" i="1" s="1"/>
  <c r="G228" i="1"/>
  <c r="G227" i="1"/>
  <c r="G226" i="1"/>
  <c r="L226" i="1" s="1"/>
  <c r="G225" i="1"/>
  <c r="L225" i="1" s="1"/>
  <c r="G224" i="1"/>
  <c r="L224" i="1" s="1"/>
  <c r="G223" i="1"/>
  <c r="L223" i="1" s="1"/>
  <c r="G222" i="1"/>
  <c r="L222" i="1" s="1"/>
  <c r="G221" i="1"/>
  <c r="G220" i="1"/>
  <c r="G219" i="1"/>
  <c r="L219" i="1" s="1"/>
  <c r="G218" i="1"/>
  <c r="L218" i="1" s="1"/>
  <c r="G217" i="1"/>
  <c r="L217" i="1" s="1"/>
  <c r="G216" i="1"/>
  <c r="L216" i="1" s="1"/>
  <c r="G215" i="1"/>
  <c r="L215" i="1" s="1"/>
  <c r="G214" i="1"/>
  <c r="G213" i="1"/>
  <c r="G212" i="1"/>
  <c r="G211" i="1"/>
  <c r="L211" i="1" s="1"/>
  <c r="G210" i="1"/>
  <c r="L210" i="1" s="1"/>
  <c r="G209" i="1"/>
  <c r="L209" i="1" s="1"/>
  <c r="G208" i="1"/>
  <c r="L208" i="1" s="1"/>
  <c r="G207" i="1"/>
  <c r="L207" i="1" s="1"/>
  <c r="G206" i="1"/>
  <c r="L206" i="1" s="1"/>
  <c r="G205" i="1"/>
  <c r="L205" i="1" s="1"/>
  <c r="G204" i="1"/>
  <c r="G203" i="1"/>
  <c r="L203" i="1" s="1"/>
  <c r="G202" i="1"/>
  <c r="L202" i="1" s="1"/>
  <c r="G201" i="1"/>
  <c r="L201" i="1" s="1"/>
  <c r="G200" i="1"/>
  <c r="L200" i="1" s="1"/>
  <c r="G199" i="1"/>
  <c r="L199" i="1" s="1"/>
  <c r="G198" i="1"/>
  <c r="L198" i="1" s="1"/>
  <c r="G197" i="1"/>
  <c r="L197" i="1" s="1"/>
  <c r="G196" i="1"/>
  <c r="G195" i="1"/>
  <c r="L195" i="1" s="1"/>
  <c r="G194" i="1"/>
  <c r="L194" i="1" s="1"/>
  <c r="G193" i="1"/>
  <c r="L193" i="1" s="1"/>
  <c r="G192" i="1"/>
  <c r="L192" i="1" s="1"/>
  <c r="G191" i="1"/>
  <c r="L191" i="1" s="1"/>
  <c r="G190" i="1"/>
  <c r="L190" i="1" s="1"/>
  <c r="G189" i="1"/>
  <c r="L189" i="1" s="1"/>
  <c r="G188" i="1"/>
  <c r="G187" i="1"/>
  <c r="L187" i="1" s="1"/>
  <c r="G186" i="1"/>
  <c r="L186" i="1" s="1"/>
  <c r="G185" i="1"/>
  <c r="L185" i="1" s="1"/>
  <c r="G184" i="1"/>
  <c r="L184" i="1" s="1"/>
  <c r="G183" i="1"/>
  <c r="L183" i="1" s="1"/>
  <c r="G182" i="1"/>
  <c r="L182" i="1" s="1"/>
  <c r="G181" i="1"/>
  <c r="L181" i="1" s="1"/>
  <c r="G180" i="1"/>
  <c r="G179" i="1"/>
  <c r="L179" i="1" s="1"/>
  <c r="G178" i="1"/>
  <c r="L178" i="1" s="1"/>
  <c r="G177" i="1"/>
  <c r="L177" i="1" s="1"/>
  <c r="G176" i="1"/>
  <c r="L176" i="1" s="1"/>
  <c r="G175" i="1"/>
  <c r="G174" i="1"/>
  <c r="G173" i="1"/>
  <c r="G172" i="1"/>
  <c r="L172" i="1" s="1"/>
  <c r="G171" i="1"/>
  <c r="L171" i="1" s="1"/>
  <c r="G170" i="1"/>
  <c r="L170" i="1" s="1"/>
  <c r="G169" i="1"/>
  <c r="L169" i="1" s="1"/>
  <c r="G168" i="1"/>
  <c r="L168" i="1" s="1"/>
  <c r="G167" i="1"/>
  <c r="L167" i="1" s="1"/>
  <c r="G166" i="1"/>
  <c r="L166" i="1" s="1"/>
  <c r="G165" i="1"/>
  <c r="L165" i="1" s="1"/>
  <c r="G164" i="1"/>
  <c r="L164" i="1" s="1"/>
  <c r="G163" i="1"/>
  <c r="L163" i="1" s="1"/>
  <c r="G162" i="1"/>
  <c r="L162" i="1" s="1"/>
  <c r="G161" i="1"/>
  <c r="L161" i="1" s="1"/>
  <c r="G160" i="1"/>
  <c r="L160" i="1" s="1"/>
  <c r="G159" i="1"/>
  <c r="G158" i="1"/>
  <c r="L158" i="1" s="1"/>
  <c r="G157" i="1"/>
  <c r="L157" i="1" s="1"/>
  <c r="G156" i="1"/>
  <c r="G155" i="1"/>
  <c r="G154" i="1"/>
  <c r="L154" i="1" s="1"/>
  <c r="G153" i="1"/>
  <c r="L153" i="1" s="1"/>
  <c r="G152" i="1"/>
  <c r="G151" i="1"/>
  <c r="L151" i="1" s="1"/>
  <c r="G150" i="1"/>
  <c r="G149" i="1"/>
  <c r="G148" i="1"/>
  <c r="G147" i="1"/>
  <c r="G146" i="1"/>
  <c r="L146" i="1" s="1"/>
  <c r="G145" i="1"/>
  <c r="G144" i="1"/>
  <c r="G143" i="1"/>
  <c r="L143" i="1" s="1"/>
  <c r="G142" i="1"/>
  <c r="G141" i="1"/>
  <c r="G140" i="1"/>
  <c r="L140" i="1" s="1"/>
  <c r="G139" i="1"/>
  <c r="L139" i="1" s="1"/>
  <c r="G138" i="1"/>
  <c r="G137" i="1"/>
  <c r="G136" i="1"/>
  <c r="G135" i="1"/>
  <c r="L135" i="1" s="1"/>
  <c r="G134" i="1"/>
  <c r="G133" i="1"/>
  <c r="L133" i="1" s="1"/>
  <c r="G132" i="1"/>
  <c r="L132" i="1" s="1"/>
  <c r="G131" i="1"/>
  <c r="L131" i="1" s="1"/>
  <c r="G130" i="1"/>
  <c r="L130" i="1" s="1"/>
  <c r="G129" i="1"/>
  <c r="L129" i="1" s="1"/>
  <c r="G128" i="1"/>
  <c r="L128" i="1" s="1"/>
  <c r="G127" i="1"/>
  <c r="L127" i="1" s="1"/>
  <c r="G126" i="1"/>
  <c r="G125" i="1"/>
  <c r="L125" i="1" s="1"/>
  <c r="G124" i="1"/>
  <c r="L124" i="1" s="1"/>
  <c r="G123" i="1"/>
  <c r="L123" i="1" s="1"/>
  <c r="G122" i="1"/>
  <c r="L122" i="1" s="1"/>
  <c r="G121" i="1"/>
  <c r="L121" i="1" s="1"/>
  <c r="G120" i="1"/>
  <c r="L120" i="1" s="1"/>
  <c r="G119" i="1"/>
  <c r="L119" i="1" s="1"/>
  <c r="G118" i="1"/>
  <c r="G117" i="1"/>
  <c r="L117" i="1" s="1"/>
  <c r="G116" i="1"/>
  <c r="L116" i="1" s="1"/>
  <c r="G115" i="1"/>
  <c r="L115" i="1" s="1"/>
  <c r="G114" i="1"/>
  <c r="L114" i="1" s="1"/>
  <c r="G113" i="1"/>
  <c r="L113" i="1" s="1"/>
  <c r="G112" i="1"/>
  <c r="L112" i="1" s="1"/>
  <c r="G111" i="1"/>
  <c r="L111" i="1" s="1"/>
  <c r="G110" i="1"/>
  <c r="G109" i="1"/>
  <c r="L109" i="1" s="1"/>
  <c r="G108" i="1"/>
  <c r="L108" i="1" s="1"/>
  <c r="G107" i="1"/>
  <c r="L107" i="1" s="1"/>
  <c r="G106" i="1"/>
  <c r="G105" i="1"/>
  <c r="G104" i="1"/>
  <c r="L104" i="1" s="1"/>
  <c r="G103" i="1"/>
  <c r="L103" i="1" s="1"/>
  <c r="G102" i="1"/>
  <c r="G101" i="1"/>
  <c r="L101" i="1" s="1"/>
  <c r="G100" i="1"/>
  <c r="G99" i="1"/>
  <c r="L99" i="1" s="1"/>
  <c r="G98" i="1"/>
  <c r="L98" i="1" s="1"/>
  <c r="G97" i="1"/>
  <c r="L97" i="1" s="1"/>
  <c r="G96" i="1"/>
  <c r="G95" i="1"/>
  <c r="G94" i="1"/>
  <c r="L94" i="1" s="1"/>
  <c r="G93" i="1"/>
  <c r="L93" i="1" s="1"/>
  <c r="G92" i="1"/>
  <c r="L92" i="1" s="1"/>
  <c r="G91" i="1"/>
  <c r="L91" i="1" s="1"/>
  <c r="G90" i="1"/>
  <c r="L90" i="1" s="1"/>
  <c r="G89" i="1"/>
  <c r="L89" i="1" s="1"/>
  <c r="G85" i="1"/>
  <c r="G84" i="1"/>
  <c r="L84" i="1" s="1"/>
  <c r="G83" i="1"/>
  <c r="L83" i="1" s="1"/>
  <c r="G82" i="1"/>
  <c r="L82" i="1" s="1"/>
  <c r="G81" i="1"/>
  <c r="L81" i="1" s="1"/>
  <c r="G80" i="1"/>
  <c r="L80" i="1" s="1"/>
  <c r="G79" i="1"/>
  <c r="L79" i="1" s="1"/>
  <c r="G78" i="1"/>
  <c r="L78" i="1" s="1"/>
  <c r="G77" i="1"/>
  <c r="G76" i="1"/>
  <c r="G75" i="1"/>
  <c r="L75" i="1" s="1"/>
  <c r="G74" i="1"/>
  <c r="L74" i="1" s="1"/>
  <c r="G73" i="1"/>
  <c r="L73" i="1" s="1"/>
  <c r="G72" i="1"/>
  <c r="L72" i="1" s="1"/>
  <c r="G71" i="1"/>
  <c r="L71" i="1" s="1"/>
  <c r="G70" i="1"/>
  <c r="L70" i="1" s="1"/>
  <c r="G69" i="1"/>
  <c r="L69" i="1" s="1"/>
  <c r="G68" i="1"/>
  <c r="L68" i="1" s="1"/>
  <c r="G67" i="1"/>
  <c r="L67" i="1" s="1"/>
  <c r="G66" i="1"/>
  <c r="L66" i="1" s="1"/>
  <c r="G65" i="1"/>
  <c r="L65" i="1" s="1"/>
  <c r="G64" i="1"/>
  <c r="L64" i="1" s="1"/>
  <c r="G63" i="1"/>
  <c r="L63" i="1" s="1"/>
  <c r="G62" i="1"/>
  <c r="L62" i="1" s="1"/>
  <c r="G61" i="1"/>
  <c r="L61" i="1" s="1"/>
  <c r="G60" i="1"/>
  <c r="L60" i="1" s="1"/>
  <c r="G59" i="1"/>
  <c r="L59" i="1" s="1"/>
  <c r="G58" i="1"/>
  <c r="L58" i="1" s="1"/>
  <c r="G57" i="1"/>
  <c r="L57" i="1" s="1"/>
  <c r="G56" i="1"/>
  <c r="L56" i="1" s="1"/>
  <c r="G55" i="1"/>
  <c r="L55" i="1" s="1"/>
  <c r="G54" i="1"/>
  <c r="L54" i="1" s="1"/>
  <c r="G53" i="1"/>
  <c r="L53" i="1" s="1"/>
  <c r="G52" i="1"/>
  <c r="L52" i="1" s="1"/>
  <c r="G51" i="1"/>
  <c r="L51" i="1" s="1"/>
  <c r="G50" i="1"/>
  <c r="L50" i="1" s="1"/>
  <c r="G49" i="1"/>
  <c r="L49" i="1" s="1"/>
  <c r="G48" i="1"/>
  <c r="L48" i="1" s="1"/>
  <c r="G47" i="1"/>
  <c r="L47" i="1" s="1"/>
  <c r="G46" i="1"/>
  <c r="L46" i="1" s="1"/>
  <c r="G45" i="1"/>
  <c r="L45" i="1" s="1"/>
  <c r="G44" i="1"/>
  <c r="L44" i="1" s="1"/>
  <c r="G43" i="1"/>
  <c r="L43" i="1" s="1"/>
  <c r="G42" i="1"/>
  <c r="L42" i="1" s="1"/>
  <c r="G41" i="1"/>
  <c r="L41" i="1" s="1"/>
  <c r="G40" i="1"/>
  <c r="L40" i="1" s="1"/>
  <c r="G39" i="1"/>
  <c r="L39" i="1" s="1"/>
  <c r="G38" i="1"/>
  <c r="L38" i="1" s="1"/>
  <c r="G37" i="1"/>
  <c r="L37" i="1" s="1"/>
  <c r="G36" i="1"/>
  <c r="L36" i="1" s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L26" i="1" s="1"/>
  <c r="G25" i="1"/>
  <c r="L25" i="1" s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G11" i="1"/>
  <c r="H175" i="1"/>
  <c r="K175" i="1" s="1"/>
  <c r="L175" i="1" s="1"/>
  <c r="H174" i="1"/>
  <c r="H173" i="1"/>
  <c r="H95" i="1"/>
  <c r="H540" i="1" s="1"/>
  <c r="I173" i="1"/>
  <c r="I174" i="1"/>
  <c r="I175" i="1"/>
  <c r="L237" i="1" l="1"/>
  <c r="K174" i="1"/>
  <c r="L174" i="1" s="1"/>
  <c r="L100" i="1"/>
  <c r="L180" i="1"/>
  <c r="L188" i="1"/>
  <c r="L196" i="1"/>
  <c r="L204" i="1"/>
  <c r="L145" i="1"/>
  <c r="L242" i="1"/>
  <c r="K138" i="1"/>
  <c r="L138" i="1" s="1"/>
  <c r="L142" i="1"/>
  <c r="K228" i="1"/>
  <c r="K234" i="1"/>
  <c r="L234" i="1" s="1"/>
  <c r="L243" i="1"/>
  <c r="L251" i="1"/>
  <c r="L259" i="1"/>
  <c r="L267" i="1"/>
  <c r="L275" i="1"/>
  <c r="L283" i="1"/>
  <c r="L291" i="1"/>
  <c r="L299" i="1"/>
  <c r="L307" i="1"/>
  <c r="L315" i="1"/>
  <c r="L323" i="1"/>
  <c r="L331" i="1"/>
  <c r="L339" i="1"/>
  <c r="L347" i="1"/>
  <c r="K213" i="1"/>
  <c r="L213" i="1" s="1"/>
  <c r="L110" i="1"/>
  <c r="L77" i="1"/>
  <c r="L85" i="1"/>
  <c r="L105" i="1"/>
  <c r="L137" i="1"/>
  <c r="K173" i="1"/>
  <c r="L173" i="1" s="1"/>
  <c r="L102" i="1"/>
  <c r="L126" i="1"/>
  <c r="L230" i="1"/>
  <c r="L247" i="1"/>
  <c r="L255" i="1"/>
  <c r="L263" i="1"/>
  <c r="L271" i="1"/>
  <c r="L279" i="1"/>
  <c r="L287" i="1"/>
  <c r="L295" i="1"/>
  <c r="L303" i="1"/>
  <c r="L311" i="1"/>
  <c r="L319" i="1"/>
  <c r="L327" i="1"/>
  <c r="L335" i="1"/>
  <c r="L343" i="1"/>
  <c r="L351" i="1"/>
  <c r="L359" i="1"/>
  <c r="L367" i="1"/>
  <c r="L375" i="1"/>
  <c r="L383" i="1"/>
  <c r="L391" i="1"/>
  <c r="L399" i="1"/>
  <c r="L407" i="1"/>
  <c r="L415" i="1"/>
  <c r="L423" i="1"/>
  <c r="L431" i="1"/>
  <c r="L439" i="1"/>
  <c r="L447" i="1"/>
  <c r="L455" i="1"/>
  <c r="L463" i="1"/>
  <c r="L471" i="1"/>
  <c r="L479" i="1"/>
  <c r="L487" i="1"/>
  <c r="L495" i="1"/>
  <c r="L503" i="1"/>
  <c r="L511" i="1"/>
  <c r="L519" i="1"/>
  <c r="L527" i="1"/>
  <c r="L535" i="1"/>
  <c r="L118" i="1"/>
  <c r="L134" i="1"/>
  <c r="L144" i="1"/>
  <c r="L152" i="1"/>
  <c r="L240" i="1"/>
  <c r="I540" i="1"/>
  <c r="L11" i="1"/>
  <c r="G540" i="1"/>
  <c r="L106" i="1"/>
  <c r="L228" i="1"/>
  <c r="L147" i="1"/>
  <c r="L155" i="1"/>
  <c r="L227" i="1"/>
  <c r="L148" i="1"/>
  <c r="L220" i="1"/>
  <c r="L238" i="1"/>
  <c r="L141" i="1"/>
  <c r="L149" i="1"/>
  <c r="L221" i="1"/>
  <c r="L150" i="1"/>
  <c r="L214" i="1"/>
  <c r="K95" i="1"/>
  <c r="L95" i="1" s="1"/>
  <c r="L241" i="1"/>
  <c r="L76" i="1"/>
  <c r="L96" i="1"/>
  <c r="L136" i="1"/>
  <c r="L212" i="1"/>
  <c r="K540" i="1" l="1"/>
  <c r="L540" i="1"/>
</calcChain>
</file>

<file path=xl/sharedStrings.xml><?xml version="1.0" encoding="utf-8"?>
<sst xmlns="http://schemas.openxmlformats.org/spreadsheetml/2006/main" count="1077" uniqueCount="986">
  <si>
    <t>CONTADURIA GENERAL GUBERNAMENTAL</t>
  </si>
  <si>
    <t>AVANCE PRESUPUESTAL DE EGRESOS DEL 1° DE ENERO AL 30 DE JUNIO DE 2021</t>
  </si>
  <si>
    <t>PART.</t>
  </si>
  <si>
    <t>CONCEPTO</t>
  </si>
  <si>
    <t>APROBADO</t>
  </si>
  <si>
    <t>AMPLIACIÓN</t>
  </si>
  <si>
    <t>REDUCCIÓN</t>
  </si>
  <si>
    <t>MODIFICADO</t>
  </si>
  <si>
    <t>COMPROMETIDO</t>
  </si>
  <si>
    <t>DEVENGADO</t>
  </si>
  <si>
    <t>PAGADO</t>
  </si>
  <si>
    <t>EJERCIDO</t>
  </si>
  <si>
    <t>POR EJERCER</t>
  </si>
  <si>
    <t>1000</t>
  </si>
  <si>
    <t xml:space="preserve">Servicios personales                                                                                       </t>
  </si>
  <si>
    <t>1100</t>
  </si>
  <si>
    <t xml:space="preserve">Remuneraciones al personal de caracter permanente                                                          </t>
  </si>
  <si>
    <t>1130</t>
  </si>
  <si>
    <t xml:space="preserve">Sueldos base al personal permanente                                                                        </t>
  </si>
  <si>
    <t>1131</t>
  </si>
  <si>
    <t xml:space="preserve">Sueldo base                                                                                                </t>
  </si>
  <si>
    <t>1132</t>
  </si>
  <si>
    <t xml:space="preserve">Otro sueldo magisterio                                                                                     </t>
  </si>
  <si>
    <t>1133</t>
  </si>
  <si>
    <t xml:space="preserve">Hora clase                                                                                                 </t>
  </si>
  <si>
    <t>1134</t>
  </si>
  <si>
    <t xml:space="preserve">Carrera magisterial                                                                                        </t>
  </si>
  <si>
    <t>1135</t>
  </si>
  <si>
    <t xml:space="preserve">Carrera docente                                                                                            </t>
  </si>
  <si>
    <t>1200</t>
  </si>
  <si>
    <t xml:space="preserve">Remuneraciones al personal de caracter transitorio                                                         </t>
  </si>
  <si>
    <t>1220</t>
  </si>
  <si>
    <t xml:space="preserve">Sueldos base al personal eventual                                                                          </t>
  </si>
  <si>
    <t>1221</t>
  </si>
  <si>
    <t xml:space="preserve">Sueldo por Interinato                                                                                      </t>
  </si>
  <si>
    <t>1222</t>
  </si>
  <si>
    <t xml:space="preserve">Sueldos y salarios compactados al personal eventual                                                        </t>
  </si>
  <si>
    <t>1230</t>
  </si>
  <si>
    <t xml:space="preserve">Retribuciones por servicios de caracter social                                                             </t>
  </si>
  <si>
    <t>1231</t>
  </si>
  <si>
    <t xml:space="preserve">Compensacion por servicio social                                                                           </t>
  </si>
  <si>
    <t>1240</t>
  </si>
  <si>
    <t>Retribucion a los representantes de los trabajadores y de los patrones en la Junta de Conciliacion y Arbitr</t>
  </si>
  <si>
    <t>1241</t>
  </si>
  <si>
    <t xml:space="preserve">Compensacion a representante                                                                               </t>
  </si>
  <si>
    <t>1300</t>
  </si>
  <si>
    <t xml:space="preserve">Remuneraciones adicionales y especiales                                                                    </t>
  </si>
  <si>
    <t>1310</t>
  </si>
  <si>
    <t xml:space="preserve">Primas por anos de servicio efectivos prestados                                                            </t>
  </si>
  <si>
    <t>1311</t>
  </si>
  <si>
    <t xml:space="preserve">Prima por anos de servicio                                                                                 </t>
  </si>
  <si>
    <t>1312</t>
  </si>
  <si>
    <t xml:space="preserve">Prima de antiguedad                                                                                        </t>
  </si>
  <si>
    <t>1313</t>
  </si>
  <si>
    <t xml:space="preserve">Prima adicional por permanencia en el servicio                                                             </t>
  </si>
  <si>
    <t>1320</t>
  </si>
  <si>
    <t xml:space="preserve">Primas de vacaciones dominical y gratificacion de fin de ano                                              </t>
  </si>
  <si>
    <t>1321</t>
  </si>
  <si>
    <t xml:space="preserve">Prima vacacional                                                                                           </t>
  </si>
  <si>
    <t>1322</t>
  </si>
  <si>
    <t xml:space="preserve">Aguinaldo                                                                                                  </t>
  </si>
  <si>
    <t>1323</t>
  </si>
  <si>
    <t xml:space="preserve">Aguinaldo de eventuales                                                                                    </t>
  </si>
  <si>
    <t>1324</t>
  </si>
  <si>
    <t xml:space="preserve">Vacaciones no disfrutadas por finiquito                                                                    </t>
  </si>
  <si>
    <t>1325</t>
  </si>
  <si>
    <t xml:space="preserve">Prima dominical                                                                                            </t>
  </si>
  <si>
    <t>1330</t>
  </si>
  <si>
    <t xml:space="preserve">Horas extraordinarias                                                                                      </t>
  </si>
  <si>
    <t>1331</t>
  </si>
  <si>
    <t xml:space="preserve">Remuneraciones por horas extraordinarias                                                                   </t>
  </si>
  <si>
    <t>1340</t>
  </si>
  <si>
    <t xml:space="preserve">Compensaciones                                                                                             </t>
  </si>
  <si>
    <t>1341</t>
  </si>
  <si>
    <t xml:space="preserve">Compensacion                                                                                               </t>
  </si>
  <si>
    <t>1343</t>
  </si>
  <si>
    <t xml:space="preserve">Compensacion por riesgo profesional                                                                        </t>
  </si>
  <si>
    <t>1344</t>
  </si>
  <si>
    <t xml:space="preserve">Compensacion por retabulacion                                                                              </t>
  </si>
  <si>
    <t>1345</t>
  </si>
  <si>
    <t xml:space="preserve">Gratificacion                                                                                              </t>
  </si>
  <si>
    <t>1346</t>
  </si>
  <si>
    <t xml:space="preserve">Gratificacion por convenio                                                                                 </t>
  </si>
  <si>
    <t>1347</t>
  </si>
  <si>
    <t xml:space="preserve">Gratificacion por productividad                                                                            </t>
  </si>
  <si>
    <t>1348</t>
  </si>
  <si>
    <t xml:space="preserve">Labores docentes                                                                                           </t>
  </si>
  <si>
    <t>1349</t>
  </si>
  <si>
    <t xml:space="preserve">Estudios superiores                                                                                        </t>
  </si>
  <si>
    <t>1370</t>
  </si>
  <si>
    <t xml:space="preserve">Honorarios especiales                                                                                      </t>
  </si>
  <si>
    <t>1371</t>
  </si>
  <si>
    <t>1400</t>
  </si>
  <si>
    <t xml:space="preserve">Seguridad social                                                                                           </t>
  </si>
  <si>
    <t>1410</t>
  </si>
  <si>
    <t xml:space="preserve">Aportaciones de seguridad social                                                                           </t>
  </si>
  <si>
    <t>1411</t>
  </si>
  <si>
    <t xml:space="preserve">Aportaciones al ISSSTE                                                                                     </t>
  </si>
  <si>
    <t>1412</t>
  </si>
  <si>
    <t xml:space="preserve">Aportaciones de servicio de salud                                                                          </t>
  </si>
  <si>
    <t>1413</t>
  </si>
  <si>
    <t xml:space="preserve">Aportaciones al sistema solidario de reparto                                                               </t>
  </si>
  <si>
    <t>1414</t>
  </si>
  <si>
    <t xml:space="preserve">Aportaciones del sistema de capitalizacion individual                                                      </t>
  </si>
  <si>
    <t>1415</t>
  </si>
  <si>
    <t xml:space="preserve">Aportaciones para financiar los gastos generales de administracion del ISSEMYM                             </t>
  </si>
  <si>
    <t>1416</t>
  </si>
  <si>
    <t xml:space="preserve">Aportaciones para riesgo de trabajo                                                                        </t>
  </si>
  <si>
    <t>1440</t>
  </si>
  <si>
    <t xml:space="preserve">Aportaciones para seguros                                                                                  </t>
  </si>
  <si>
    <t>1441</t>
  </si>
  <si>
    <t xml:space="preserve">Seguros y fianzas                                                                                          </t>
  </si>
  <si>
    <t>1500</t>
  </si>
  <si>
    <t xml:space="preserve">Otras prestaciones sociales y economicas                                                                   </t>
  </si>
  <si>
    <t>1510</t>
  </si>
  <si>
    <t xml:space="preserve">Cuotas para el fondo de ahorro y fondo de trabajo                                                          </t>
  </si>
  <si>
    <t>1511</t>
  </si>
  <si>
    <t xml:space="preserve">Cuotas para fondo de retiro                                                                                </t>
  </si>
  <si>
    <t>1512</t>
  </si>
  <si>
    <t xml:space="preserve">Seguro de separacion individualizado                                                                       </t>
  </si>
  <si>
    <t>1520</t>
  </si>
  <si>
    <t xml:space="preserve">Indemnizaciones                                                                                            </t>
  </si>
  <si>
    <t>1521</t>
  </si>
  <si>
    <t xml:space="preserve">Indemnizacion por accidentes de trabajo                                                                    </t>
  </si>
  <si>
    <t>1522</t>
  </si>
  <si>
    <t xml:space="preserve">Liquidaciones por indemnizaciones por sueldos y salarios caidos                                           </t>
  </si>
  <si>
    <t>1530</t>
  </si>
  <si>
    <t xml:space="preserve">Prestaciones y haberes de retiro                                                                           </t>
  </si>
  <si>
    <t>1531</t>
  </si>
  <si>
    <t xml:space="preserve">Prima por jubilacion                                                                                       </t>
  </si>
  <si>
    <t>1540</t>
  </si>
  <si>
    <t xml:space="preserve">Prestaciones contractuales                                                                                 </t>
  </si>
  <si>
    <t>1541</t>
  </si>
  <si>
    <t xml:space="preserve">Becas para hijos de trabajadores sindicalizados                                                            </t>
  </si>
  <si>
    <t>1542</t>
  </si>
  <si>
    <t xml:space="preserve">Dias civicos y economicos                                                                                  </t>
  </si>
  <si>
    <t>1543</t>
  </si>
  <si>
    <t xml:space="preserve">Gastos relacionados al magisterio                                                                          </t>
  </si>
  <si>
    <t>1544</t>
  </si>
  <si>
    <t xml:space="preserve">Dia del maestro y del servidor publico                                                                     </t>
  </si>
  <si>
    <t>1545</t>
  </si>
  <si>
    <t xml:space="preserve">Estudios de postgrado                                                                                      </t>
  </si>
  <si>
    <t>1546</t>
  </si>
  <si>
    <t xml:space="preserve">Otros gastos derivados de convenio                                                                         </t>
  </si>
  <si>
    <t>1547</t>
  </si>
  <si>
    <t xml:space="preserve">Asignaciones extraordinarias para servidores publicos sindicalizados                                       </t>
  </si>
  <si>
    <t>1550</t>
  </si>
  <si>
    <t xml:space="preserve">Apoyos a la capacitacion de los servidores publicos                                                        </t>
  </si>
  <si>
    <t>1551</t>
  </si>
  <si>
    <t xml:space="preserve">Becas institucionales                                                                                      </t>
  </si>
  <si>
    <t>1590</t>
  </si>
  <si>
    <t>1591</t>
  </si>
  <si>
    <t xml:space="preserve">Elaboracion de tesis                                                                                       </t>
  </si>
  <si>
    <t>1592</t>
  </si>
  <si>
    <t xml:space="preserve">Seguro de vida                                                                                             </t>
  </si>
  <si>
    <t>1593</t>
  </si>
  <si>
    <t xml:space="preserve">Viaticos                                                                                                   </t>
  </si>
  <si>
    <t>1594</t>
  </si>
  <si>
    <t xml:space="preserve">Diferencial por escuelas                                                                                   </t>
  </si>
  <si>
    <t>1595</t>
  </si>
  <si>
    <t xml:space="preserve">Despensa                                                                                                   </t>
  </si>
  <si>
    <t>1700</t>
  </si>
  <si>
    <t xml:space="preserve">Pago de estimulos a servidores publicos                                                                    </t>
  </si>
  <si>
    <t>1710</t>
  </si>
  <si>
    <t xml:space="preserve">Estimulos                                                                                                  </t>
  </si>
  <si>
    <t>1711</t>
  </si>
  <si>
    <t xml:space="preserve">Reconocimiento a servidores publicos                                                                       </t>
  </si>
  <si>
    <t>1712</t>
  </si>
  <si>
    <t xml:space="preserve">Estimulos por puntualidad y asistencia                                                                     </t>
  </si>
  <si>
    <t>1720</t>
  </si>
  <si>
    <t xml:space="preserve">Recompensas                                                                                                </t>
  </si>
  <si>
    <t>1721</t>
  </si>
  <si>
    <t>2000</t>
  </si>
  <si>
    <t xml:space="preserve">Materiales y suministros                                                                                   </t>
  </si>
  <si>
    <t>2100</t>
  </si>
  <si>
    <t xml:space="preserve">Materiales de administracion emision de documentos y articulos oficiales                                  </t>
  </si>
  <si>
    <t>2110</t>
  </si>
  <si>
    <t xml:space="preserve">Materiales utiles y equipos menores de oficina                                                            </t>
  </si>
  <si>
    <t>2111</t>
  </si>
  <si>
    <t xml:space="preserve">Materiales y utiles de oficina                                                                             </t>
  </si>
  <si>
    <t>2112</t>
  </si>
  <si>
    <t xml:space="preserve">Enseres de oficina                                                                                         </t>
  </si>
  <si>
    <t>2120</t>
  </si>
  <si>
    <t xml:space="preserve">Materiales y utiles de impresion y reproduccion                                                            </t>
  </si>
  <si>
    <t>2121</t>
  </si>
  <si>
    <t xml:space="preserve">Material y utiles de imprenta y reproduccion                                                               </t>
  </si>
  <si>
    <t>2122</t>
  </si>
  <si>
    <t xml:space="preserve">Material de foto cine y grabacion                                                                         </t>
  </si>
  <si>
    <t>2130</t>
  </si>
  <si>
    <t xml:space="preserve">Material estadistico y geografico                                                                          </t>
  </si>
  <si>
    <t>2131</t>
  </si>
  <si>
    <t>2140</t>
  </si>
  <si>
    <t xml:space="preserve">Materiales utiles y equipos menores de tecnologias de la informacion y comunicaciones                      </t>
  </si>
  <si>
    <t>2141</t>
  </si>
  <si>
    <t xml:space="preserve">Materiales y utiles para el procesamiento en equipos y bienes informaticos                                 </t>
  </si>
  <si>
    <t>2150</t>
  </si>
  <si>
    <t xml:space="preserve">Material impreso e informacion digital                                                                     </t>
  </si>
  <si>
    <t>2151</t>
  </si>
  <si>
    <t xml:space="preserve">Material de informacion                                                                                    </t>
  </si>
  <si>
    <t>2160</t>
  </si>
  <si>
    <t xml:space="preserve">Material de limpieza                                                                                       </t>
  </si>
  <si>
    <t>2161</t>
  </si>
  <si>
    <t xml:space="preserve">Material y enseres de limpieza                                                                             </t>
  </si>
  <si>
    <t>2170</t>
  </si>
  <si>
    <t xml:space="preserve">Materiales y utiles de ensenanza                                                                           </t>
  </si>
  <si>
    <t>2171</t>
  </si>
  <si>
    <t xml:space="preserve">Material didactico                                                                                         </t>
  </si>
  <si>
    <t>2180</t>
  </si>
  <si>
    <t xml:space="preserve">Materiales para el registro e identificacion de bienes y personas                                          </t>
  </si>
  <si>
    <t>2181</t>
  </si>
  <si>
    <t xml:space="preserve">Material para identificacion y registro                                                                    </t>
  </si>
  <si>
    <t>2200</t>
  </si>
  <si>
    <t xml:space="preserve">Alimentos y utensilios                                                                                     </t>
  </si>
  <si>
    <t>2210</t>
  </si>
  <si>
    <t xml:space="preserve">Productos alimenticios para personas                                                                       </t>
  </si>
  <si>
    <t>2211</t>
  </si>
  <si>
    <t>2220</t>
  </si>
  <si>
    <t xml:space="preserve">Productos alimenticios para animales                                                                       </t>
  </si>
  <si>
    <t>2221</t>
  </si>
  <si>
    <t xml:space="preserve">Equipamiento y enseres para animales                                                                       </t>
  </si>
  <si>
    <t>2222</t>
  </si>
  <si>
    <t>2230</t>
  </si>
  <si>
    <t xml:space="preserve">Utensilios para el servicio de alimentacion                                                                </t>
  </si>
  <si>
    <t>2231</t>
  </si>
  <si>
    <t>2300</t>
  </si>
  <si>
    <t xml:space="preserve">Materias primas y materiales de produccion y comercializacion                                              </t>
  </si>
  <si>
    <t>2310</t>
  </si>
  <si>
    <t xml:space="preserve">Productos alimenticios agropecuarios y forestales adquiridos como materia prima                           </t>
  </si>
  <si>
    <t>2311</t>
  </si>
  <si>
    <t xml:space="preserve">Materias primas y materiales de produccion                                                                 </t>
  </si>
  <si>
    <t>2320</t>
  </si>
  <si>
    <t xml:space="preserve">Insumos textiles adquiridos como materia prima                                                             </t>
  </si>
  <si>
    <t>2321</t>
  </si>
  <si>
    <t xml:space="preserve">Materias primas textiles                                                                                   </t>
  </si>
  <si>
    <t>2330</t>
  </si>
  <si>
    <t xml:space="preserve">Productos de papel carton e impresos adquiridos como materia prima                                        </t>
  </si>
  <si>
    <t>2331</t>
  </si>
  <si>
    <t>2340</t>
  </si>
  <si>
    <t xml:space="preserve">Combustibles lubricantes aditivos carbon y sus derivados adquiridos como materia prima                 </t>
  </si>
  <si>
    <t>2341</t>
  </si>
  <si>
    <t>2350</t>
  </si>
  <si>
    <t xml:space="preserve">Productos quimicos farmaceuticos y de laboratorio adquiridos como materia prima                           </t>
  </si>
  <si>
    <t>2351</t>
  </si>
  <si>
    <t>2370</t>
  </si>
  <si>
    <t xml:space="preserve">Productos de cuero piel plastico y hule adquiridos como materia prima                                    </t>
  </si>
  <si>
    <t>2371</t>
  </si>
  <si>
    <t>2400</t>
  </si>
  <si>
    <t xml:space="preserve">Materiales y articulos de construccion y de reparacion                                                     </t>
  </si>
  <si>
    <t>2410</t>
  </si>
  <si>
    <t xml:space="preserve">Productos minerales no metalicos                                                                           </t>
  </si>
  <si>
    <t>2411</t>
  </si>
  <si>
    <t>2420</t>
  </si>
  <si>
    <t xml:space="preserve">Cemento y productos de concreto                                                                            </t>
  </si>
  <si>
    <t>2421</t>
  </si>
  <si>
    <t>2430</t>
  </si>
  <si>
    <t xml:space="preserve">Cal yeso y productos de yeso                                                                              </t>
  </si>
  <si>
    <t>2431</t>
  </si>
  <si>
    <t>2440</t>
  </si>
  <si>
    <t xml:space="preserve">Madera y productos de madera                                                                               </t>
  </si>
  <si>
    <t>2441</t>
  </si>
  <si>
    <t>2450</t>
  </si>
  <si>
    <t xml:space="preserve">Vidrio y productos de vidrio                                                                               </t>
  </si>
  <si>
    <t>2451</t>
  </si>
  <si>
    <t>2460</t>
  </si>
  <si>
    <t xml:space="preserve">Material electrico y electronico                                                                           </t>
  </si>
  <si>
    <t>2461</t>
  </si>
  <si>
    <t>2470</t>
  </si>
  <si>
    <t xml:space="preserve">Articulos metalicos para la construccion                                                                   </t>
  </si>
  <si>
    <t>2471</t>
  </si>
  <si>
    <t>2480</t>
  </si>
  <si>
    <t xml:space="preserve">Materiales complementarios                                                                                 </t>
  </si>
  <si>
    <t>2481</t>
  </si>
  <si>
    <t>2482</t>
  </si>
  <si>
    <t xml:space="preserve">Material de senalizacion                                                                                   </t>
  </si>
  <si>
    <t>2483</t>
  </si>
  <si>
    <t xml:space="preserve">arboles y plantas de ornato                                                                                </t>
  </si>
  <si>
    <t>2490</t>
  </si>
  <si>
    <t xml:space="preserve">Otros materiales y articulos de construccion y reparacion                                                  </t>
  </si>
  <si>
    <t>2491</t>
  </si>
  <si>
    <t xml:space="preserve">Materiales de construccion                                                                                 </t>
  </si>
  <si>
    <t>2492</t>
  </si>
  <si>
    <t xml:space="preserve">Estructuras y manufacturas para todo tipo de construccion                                                  </t>
  </si>
  <si>
    <t>2500</t>
  </si>
  <si>
    <t xml:space="preserve">Productos quimicos farmaceuticos y de laboratorio                                                         </t>
  </si>
  <si>
    <t>2510</t>
  </si>
  <si>
    <t xml:space="preserve">Productos quimicos basicos                                                                                 </t>
  </si>
  <si>
    <t>2511</t>
  </si>
  <si>
    <t xml:space="preserve">Sustancias quimicas                                                                                        </t>
  </si>
  <si>
    <t>2520</t>
  </si>
  <si>
    <t xml:space="preserve">Fertilizantes pesticidas y otros agroquimicos                                                             </t>
  </si>
  <si>
    <t>2521</t>
  </si>
  <si>
    <t xml:space="preserve">Plaguicidas abonos y fertilizantes                                                                        </t>
  </si>
  <si>
    <t>2530</t>
  </si>
  <si>
    <t xml:space="preserve">Medicinas y productos farmaceuticos                                                                        </t>
  </si>
  <si>
    <t>2531</t>
  </si>
  <si>
    <t>2540</t>
  </si>
  <si>
    <t xml:space="preserve">Materiales accesorios y suministros medicos                                                               </t>
  </si>
  <si>
    <t>2541</t>
  </si>
  <si>
    <t>2550</t>
  </si>
  <si>
    <t xml:space="preserve">Materiales accesorios y suministros de laboratorio                                                        </t>
  </si>
  <si>
    <t>2551</t>
  </si>
  <si>
    <t>2560</t>
  </si>
  <si>
    <t xml:space="preserve">Fibras sinteticas hules plasticos y derivados                                                            </t>
  </si>
  <si>
    <t>2561</t>
  </si>
  <si>
    <t>2590</t>
  </si>
  <si>
    <t xml:space="preserve">Otros productos quimicos                                                                                   </t>
  </si>
  <si>
    <t>2591</t>
  </si>
  <si>
    <t>2600</t>
  </si>
  <si>
    <t xml:space="preserve">Combustibles lubricantes y aditivos                                                                       </t>
  </si>
  <si>
    <t>2610</t>
  </si>
  <si>
    <t>2611</t>
  </si>
  <si>
    <t>2700</t>
  </si>
  <si>
    <t xml:space="preserve">Vestuario blancos prendas de proteccion y articulos deportivos                                           </t>
  </si>
  <si>
    <t>2710</t>
  </si>
  <si>
    <t xml:space="preserve">Vestuario y uniformes                                                                                      </t>
  </si>
  <si>
    <t>2711</t>
  </si>
  <si>
    <t>2720</t>
  </si>
  <si>
    <t xml:space="preserve">Prendas de seguridad y proteccion personal                                                                 </t>
  </si>
  <si>
    <t>2721</t>
  </si>
  <si>
    <t>2730</t>
  </si>
  <si>
    <t xml:space="preserve">Articulos deportivos                                                                                       </t>
  </si>
  <si>
    <t>2731</t>
  </si>
  <si>
    <t>2740</t>
  </si>
  <si>
    <t xml:space="preserve">Productos textiles                                                                                         </t>
  </si>
  <si>
    <t>2741</t>
  </si>
  <si>
    <t>2750</t>
  </si>
  <si>
    <t xml:space="preserve">Blancos y otros productos textiles excepto prendas de vestir                                              </t>
  </si>
  <si>
    <t>2751</t>
  </si>
  <si>
    <t xml:space="preserve">Blancos y otros productos textiles                                                                         </t>
  </si>
  <si>
    <t>2800</t>
  </si>
  <si>
    <t xml:space="preserve">Materiales y suministros para seguridad                                                                    </t>
  </si>
  <si>
    <t>2810</t>
  </si>
  <si>
    <t xml:space="preserve">Sustancias y materiales explosivos                                                                         </t>
  </si>
  <si>
    <t>2811</t>
  </si>
  <si>
    <t>2830</t>
  </si>
  <si>
    <t xml:space="preserve">Prendas de proteccion para la seguridad publica y nacional                                                 </t>
  </si>
  <si>
    <t>2831</t>
  </si>
  <si>
    <t xml:space="preserve">Prendas de proteccion                                                                                      </t>
  </si>
  <si>
    <t>2900</t>
  </si>
  <si>
    <t xml:space="preserve">Herramientas refacciones y accesorios menores                                                             </t>
  </si>
  <si>
    <t>2910</t>
  </si>
  <si>
    <t xml:space="preserve">Herramientas menores                                                                                       </t>
  </si>
  <si>
    <t>2911</t>
  </si>
  <si>
    <t xml:space="preserve">Refacciones accesorios y herramientas                                                                     </t>
  </si>
  <si>
    <t>2920</t>
  </si>
  <si>
    <t xml:space="preserve">Refacciones y accesorios menores de edificios                                                              </t>
  </si>
  <si>
    <t>2921</t>
  </si>
  <si>
    <t>2930</t>
  </si>
  <si>
    <t xml:space="preserve">Refacciones y accesorios menores de mobiliario y equipo de administracion educacional y recreativo        </t>
  </si>
  <si>
    <t>2931</t>
  </si>
  <si>
    <t>2940</t>
  </si>
  <si>
    <t xml:space="preserve">Refacciones y accesorios menores de equipo de computo y tecnologias de la informacion                      </t>
  </si>
  <si>
    <t>2941</t>
  </si>
  <si>
    <t xml:space="preserve">Refacciones y accesorios para equipo de computo                                                            </t>
  </si>
  <si>
    <t>2950</t>
  </si>
  <si>
    <t xml:space="preserve">Refacciones y accesorios menores de equipo e instrumental medico y de laboratorio                          </t>
  </si>
  <si>
    <t>2951</t>
  </si>
  <si>
    <t>2960</t>
  </si>
  <si>
    <t xml:space="preserve">Refacciones y accesorios menores para equipo de transporte                                                 </t>
  </si>
  <si>
    <t>2961</t>
  </si>
  <si>
    <t>2970</t>
  </si>
  <si>
    <t xml:space="preserve">Refacciones y accesorios menores de equipo de defensa y seguridad                                          </t>
  </si>
  <si>
    <t>2971</t>
  </si>
  <si>
    <t xml:space="preserve">Articulos para la extincion de incendios                                                                   </t>
  </si>
  <si>
    <t>2972</t>
  </si>
  <si>
    <t xml:space="preserve">Refacciones y accesorios menores para equipo de defensa                                                    </t>
  </si>
  <si>
    <t>2980</t>
  </si>
  <si>
    <t xml:space="preserve">Refacciones y accesorios menores de maquinaria y otros equipos                                             </t>
  </si>
  <si>
    <t>2981</t>
  </si>
  <si>
    <t>2990</t>
  </si>
  <si>
    <t xml:space="preserve">Refacciones y accesorios menores otros bienes muebles                                                      </t>
  </si>
  <si>
    <t>2992</t>
  </si>
  <si>
    <t xml:space="preserve">Otros enseres                                                                                              </t>
  </si>
  <si>
    <t>3000</t>
  </si>
  <si>
    <t xml:space="preserve">Servicios generales                                                                                        </t>
  </si>
  <si>
    <t>3100</t>
  </si>
  <si>
    <t xml:space="preserve">Servicios basicos                                                                                          </t>
  </si>
  <si>
    <t>3110</t>
  </si>
  <si>
    <t xml:space="preserve">Energia electrica                                                                                          </t>
  </si>
  <si>
    <t>3111</t>
  </si>
  <si>
    <t xml:space="preserve">Servicio de energia electrica                                                                              </t>
  </si>
  <si>
    <t>3120</t>
  </si>
  <si>
    <t xml:space="preserve">Gas                                                                                                        </t>
  </si>
  <si>
    <t>3121</t>
  </si>
  <si>
    <t>3130</t>
  </si>
  <si>
    <t xml:space="preserve">Agua                                                                                                       </t>
  </si>
  <si>
    <t>3131</t>
  </si>
  <si>
    <t xml:space="preserve">Servicio de agua                                                                                           </t>
  </si>
  <si>
    <t>3140</t>
  </si>
  <si>
    <t xml:space="preserve">Telefonia tradicional                                                                                      </t>
  </si>
  <si>
    <t>3141</t>
  </si>
  <si>
    <t xml:space="preserve">Servicio de telefonia convencional                                                                         </t>
  </si>
  <si>
    <t>3150</t>
  </si>
  <si>
    <t xml:space="preserve">Telefonia celular                                                                                          </t>
  </si>
  <si>
    <t>3151</t>
  </si>
  <si>
    <t xml:space="preserve">Servicio de telefonia celular                                                                              </t>
  </si>
  <si>
    <t>3160</t>
  </si>
  <si>
    <t xml:space="preserve">Servicios de telecomunicaciones y satelites                                                                </t>
  </si>
  <si>
    <t>3161</t>
  </si>
  <si>
    <t xml:space="preserve">Servicios de radiolocalizacion y telecomunicacion                                                          </t>
  </si>
  <si>
    <t>3162</t>
  </si>
  <si>
    <t xml:space="preserve">Servicios de conduccion de senales analogicas y digitales                                                  </t>
  </si>
  <si>
    <t>3170</t>
  </si>
  <si>
    <t xml:space="preserve">Servicios de acceso de Internet redes y procesamiento de informacion                                      </t>
  </si>
  <si>
    <t>3171</t>
  </si>
  <si>
    <t xml:space="preserve">Servicios de acceso a internet                                                                             </t>
  </si>
  <si>
    <t>3180</t>
  </si>
  <si>
    <t xml:space="preserve">Servicios postales y telegraficos                                                                          </t>
  </si>
  <si>
    <t>3181</t>
  </si>
  <si>
    <t xml:space="preserve">Servicio postal y telegrafico                                                                              </t>
  </si>
  <si>
    <t>3190</t>
  </si>
  <si>
    <t xml:space="preserve">Servicios integrales y otros servicios                                                                     </t>
  </si>
  <si>
    <t>3191</t>
  </si>
  <si>
    <t xml:space="preserve">Servicios de telecomunicacion especializados                                                               </t>
  </si>
  <si>
    <t>3192</t>
  </si>
  <si>
    <t xml:space="preserve">Servicios de informacion mediante telecomunicaciones especializadas                                       </t>
  </si>
  <si>
    <t>3200</t>
  </si>
  <si>
    <t xml:space="preserve">Servicios de arrendamiento                                                                                 </t>
  </si>
  <si>
    <t>3210</t>
  </si>
  <si>
    <t xml:space="preserve">Arrendamiento de terrenos                                                                                  </t>
  </si>
  <si>
    <t>3211</t>
  </si>
  <si>
    <t>3220</t>
  </si>
  <si>
    <t xml:space="preserve">Arrendamiento de edificios                                                                                 </t>
  </si>
  <si>
    <t>3221</t>
  </si>
  <si>
    <t xml:space="preserve">Arrendamiento de edificios y locales                                                                       </t>
  </si>
  <si>
    <t>3230</t>
  </si>
  <si>
    <t xml:space="preserve">Arrendamiento de mobiliario y equipo de administracion educacional y recreativo                           </t>
  </si>
  <si>
    <t>3231</t>
  </si>
  <si>
    <t xml:space="preserve">Arrendamiento de equipo y bienes informaticos                                                              </t>
  </si>
  <si>
    <t>3250</t>
  </si>
  <si>
    <t xml:space="preserve">Arrendamiento de equipo de transporte                                                                      </t>
  </si>
  <si>
    <t>3251</t>
  </si>
  <si>
    <t xml:space="preserve">Arrendamiento de vehiculos                                                                                 </t>
  </si>
  <si>
    <t>3260</t>
  </si>
  <si>
    <t xml:space="preserve">Arrendamiento de maquinaria otros equipos y herramientas                                                  </t>
  </si>
  <si>
    <t>3261</t>
  </si>
  <si>
    <t xml:space="preserve">Arrendamiento de maquinaria y equipo                                                                       </t>
  </si>
  <si>
    <t>3270</t>
  </si>
  <si>
    <t xml:space="preserve">Arrendamiento de activos intangibles                                                                       </t>
  </si>
  <si>
    <t>3271</t>
  </si>
  <si>
    <t>3290</t>
  </si>
  <si>
    <t xml:space="preserve">Otros arrendamientos                                                                                       </t>
  </si>
  <si>
    <t>3291</t>
  </si>
  <si>
    <t xml:space="preserve">Arrendamiento de equipo para el suministro de sustancias y productos quimicos                              </t>
  </si>
  <si>
    <t>3300</t>
  </si>
  <si>
    <t xml:space="preserve">Servicios profesionales cientificos tecnicos y otros servicios                                           </t>
  </si>
  <si>
    <t>3310</t>
  </si>
  <si>
    <t xml:space="preserve">Servicios legales de contabilidad auditoria y relacionados                                               </t>
  </si>
  <si>
    <t>3311</t>
  </si>
  <si>
    <t xml:space="preserve">Asesorias asociadas a convenios o acuerdos                                                                 </t>
  </si>
  <si>
    <t>3320</t>
  </si>
  <si>
    <t xml:space="preserve">Servicios de diseno arquitectura ingenieria y actividades relacionadas                                   </t>
  </si>
  <si>
    <t>3321</t>
  </si>
  <si>
    <t xml:space="preserve">Servicios estadisticos y geograficos                                                                       </t>
  </si>
  <si>
    <t>3330</t>
  </si>
  <si>
    <t xml:space="preserve">Servicios de consultoria administrativa procesos tecnica y en tecnologias de la informacion              </t>
  </si>
  <si>
    <t>3331</t>
  </si>
  <si>
    <t xml:space="preserve">Servicios informaticos                                                                                     </t>
  </si>
  <si>
    <t>3340</t>
  </si>
  <si>
    <t xml:space="preserve">Servicios de capacitacion                                                                                  </t>
  </si>
  <si>
    <t>3341</t>
  </si>
  <si>
    <t xml:space="preserve">Capacitacion                                                                                               </t>
  </si>
  <si>
    <t>3350</t>
  </si>
  <si>
    <t xml:space="preserve">Servicios de investigacion cientifica y desarrollo                                                         </t>
  </si>
  <si>
    <t>3351</t>
  </si>
  <si>
    <t>3360</t>
  </si>
  <si>
    <t xml:space="preserve">Servicios de apoyo administrativo traduccion fotocopiado e impresion                                     </t>
  </si>
  <si>
    <t>3361</t>
  </si>
  <si>
    <t xml:space="preserve">Servicios de apoyo administrativo y fotocopiado                                                            </t>
  </si>
  <si>
    <t>3362</t>
  </si>
  <si>
    <t>Impresiones de documentos oficiales para la prestacion de servicios publicos identificacion formatos admi</t>
  </si>
  <si>
    <t>3363</t>
  </si>
  <si>
    <t xml:space="preserve">Servicios de impresion de documentos oficiales                                                            </t>
  </si>
  <si>
    <t>3370</t>
  </si>
  <si>
    <t xml:space="preserve">Servicios de proteccion y seguridad                                                                        </t>
  </si>
  <si>
    <t>3371</t>
  </si>
  <si>
    <t>3380</t>
  </si>
  <si>
    <t xml:space="preserve">Servicios de vigilancia                                                                                    </t>
  </si>
  <si>
    <t>3381</t>
  </si>
  <si>
    <t>3390</t>
  </si>
  <si>
    <t xml:space="preserve">Servicios profesionales cientificos y tecnicos integrales                                                 </t>
  </si>
  <si>
    <t>3391</t>
  </si>
  <si>
    <t xml:space="preserve">Servicios profesionales                                                                                    </t>
  </si>
  <si>
    <t>3400</t>
  </si>
  <si>
    <t xml:space="preserve">Servicios financieros bancarios y comerciales                                                             </t>
  </si>
  <si>
    <t>3410</t>
  </si>
  <si>
    <t xml:space="preserve">Servicios financieros y bancarios                                                                          </t>
  </si>
  <si>
    <t>3411</t>
  </si>
  <si>
    <t xml:space="preserve">Servicios bancarios y financieros                                                                          </t>
  </si>
  <si>
    <t>3420</t>
  </si>
  <si>
    <t xml:space="preserve">Servicios de cobranza investigacion crediticia y similar                                                  </t>
  </si>
  <si>
    <t>3421</t>
  </si>
  <si>
    <t>3430</t>
  </si>
  <si>
    <t xml:space="preserve">Servicios de recaudacion traslado y custodia de valores                                                   </t>
  </si>
  <si>
    <t>3431</t>
  </si>
  <si>
    <t xml:space="preserve">Gastos inherentes a la recaudacion                                                                         </t>
  </si>
  <si>
    <t>3440</t>
  </si>
  <si>
    <t xml:space="preserve">Seguros de responsabilidad patrimonial y fianzas                                                           </t>
  </si>
  <si>
    <t>3441</t>
  </si>
  <si>
    <t>3450</t>
  </si>
  <si>
    <t xml:space="preserve">Seguro de bienes patrimoniales                                                                             </t>
  </si>
  <si>
    <t>3451</t>
  </si>
  <si>
    <t>3460</t>
  </si>
  <si>
    <t xml:space="preserve">Almacenaje envase y embalaje                                                                              </t>
  </si>
  <si>
    <t>3461</t>
  </si>
  <si>
    <t xml:space="preserve">Almacenaje embalaje y envase                                                                              </t>
  </si>
  <si>
    <t>3470</t>
  </si>
  <si>
    <t xml:space="preserve">Fletes y maniobras                                                                                         </t>
  </si>
  <si>
    <t>3471</t>
  </si>
  <si>
    <t>3500</t>
  </si>
  <si>
    <t xml:space="preserve">Servicios de instalacion reparacion mantenimiento y conservacion                                         </t>
  </si>
  <si>
    <t>3510</t>
  </si>
  <si>
    <t xml:space="preserve">Conservacion y mantenimiento menor de inmuebles                                                            </t>
  </si>
  <si>
    <t>3511</t>
  </si>
  <si>
    <t xml:space="preserve">Reparacion y mantenimiento de inmuebles                                                                    </t>
  </si>
  <si>
    <t>3512</t>
  </si>
  <si>
    <t xml:space="preserve">Adaptacion de locales almacenes bodegas y edificios                                                      </t>
  </si>
  <si>
    <t>3520</t>
  </si>
  <si>
    <t xml:space="preserve">Instalacion reparacion y mantenimiento de mobiliario y equipo de administracion educacional y recreativo </t>
  </si>
  <si>
    <t>3521</t>
  </si>
  <si>
    <t xml:space="preserve">Reparacion mantenimiento e instalacion de mobiliario y equipo de oficina                                  </t>
  </si>
  <si>
    <t>3530</t>
  </si>
  <si>
    <t xml:space="preserve">Instalacion reparacion y mantenimiento de equipo de computo y tecnologias de la informacion               </t>
  </si>
  <si>
    <t>3531</t>
  </si>
  <si>
    <t>Reparacion instalacion y mantenimiento de bienes informaticos microfilmacion y tecnologias de la informac</t>
  </si>
  <si>
    <t>3532</t>
  </si>
  <si>
    <t xml:space="preserve">Reparacion y mantenimiento para equipo y redes de tele y radio transmision                                 </t>
  </si>
  <si>
    <t>3540</t>
  </si>
  <si>
    <t xml:space="preserve">Instalacion reparacion y mantenimiento de equipo e instrumental medico y de laboratorio                   </t>
  </si>
  <si>
    <t>3541</t>
  </si>
  <si>
    <t xml:space="preserve">Reparacion instalacion y mantenimiento de equipo medico y de laboratorio                                  </t>
  </si>
  <si>
    <t>3550</t>
  </si>
  <si>
    <t xml:space="preserve">Reparacion y mantenimiento de equipo de transporte                                                         </t>
  </si>
  <si>
    <t>3551</t>
  </si>
  <si>
    <t xml:space="preserve">Reparacion y mantenimiento de vehiculos terrestres aereos y lacustres                                     </t>
  </si>
  <si>
    <t>3570</t>
  </si>
  <si>
    <t xml:space="preserve">Instalacion reparacion y mantenimiento de maquinaria otros equipos y herramienta                         </t>
  </si>
  <si>
    <t>3571</t>
  </si>
  <si>
    <t xml:space="preserve">Reparacion instalacion y mantenimiento de maquinaria equipo industrial y diverso                         </t>
  </si>
  <si>
    <t>3580</t>
  </si>
  <si>
    <t xml:space="preserve">Servicios de limpieza y manejo de desechos                                                                 </t>
  </si>
  <si>
    <t>3581</t>
  </si>
  <si>
    <t xml:space="preserve">Servicios de lavanderia limpieza e higiene                                                                </t>
  </si>
  <si>
    <t>3590</t>
  </si>
  <si>
    <t xml:space="preserve">Servicios de jardineria y fumigacion                                                                       </t>
  </si>
  <si>
    <t>3591</t>
  </si>
  <si>
    <t xml:space="preserve">Servicios de fumigacion                                                                                    </t>
  </si>
  <si>
    <t>3600</t>
  </si>
  <si>
    <t xml:space="preserve">Servicios de comunicacion social y publicidad                                                              </t>
  </si>
  <si>
    <t>3610</t>
  </si>
  <si>
    <t xml:space="preserve">Difusion por radio television y otros medios de mensajes sobre programas y actividades gubernamentales    </t>
  </si>
  <si>
    <t>3611</t>
  </si>
  <si>
    <t xml:space="preserve">Gastos de publicidad y propaganda                                                                          </t>
  </si>
  <si>
    <t>3612</t>
  </si>
  <si>
    <t xml:space="preserve">Publicaciones oficiales y de informacion en general para difusion                                          </t>
  </si>
  <si>
    <t>3620</t>
  </si>
  <si>
    <t>Difusion por radio television y otros medios de mensajes comerciales para promover la venta de bienes o se</t>
  </si>
  <si>
    <t>3621</t>
  </si>
  <si>
    <t xml:space="preserve">Gastos de publicidad en materia comercial                                                                  </t>
  </si>
  <si>
    <t>3630</t>
  </si>
  <si>
    <t xml:space="preserve">Servicios de creatividad preproduccion y produccion de publicidad excepto internet                       </t>
  </si>
  <si>
    <t>3631</t>
  </si>
  <si>
    <t>3640</t>
  </si>
  <si>
    <t xml:space="preserve">Servicios de revelado de fotografias                                                                       </t>
  </si>
  <si>
    <t>3641</t>
  </si>
  <si>
    <t xml:space="preserve">Servicios de fotografia                                                                                    </t>
  </si>
  <si>
    <t>3650</t>
  </si>
  <si>
    <t xml:space="preserve">Servicios de la industria filmica del sonido y del video                                                  </t>
  </si>
  <si>
    <t>3651</t>
  </si>
  <si>
    <t xml:space="preserve">Servicios de cine y grabacion                                                                              </t>
  </si>
  <si>
    <t>3660</t>
  </si>
  <si>
    <t xml:space="preserve">Servicios de creacion y difusion de contenido exclusivamente a traves de internet                          </t>
  </si>
  <si>
    <t>3661</t>
  </si>
  <si>
    <t xml:space="preserve">Servicios de creacion y difusion de contenido a traves de internet                                         </t>
  </si>
  <si>
    <t>3690</t>
  </si>
  <si>
    <t xml:space="preserve">Otros servicios de informacion                                                                             </t>
  </si>
  <si>
    <t>3691</t>
  </si>
  <si>
    <t>3700</t>
  </si>
  <si>
    <t xml:space="preserve">Servicios de traslado y viaticos                                                                           </t>
  </si>
  <si>
    <t>3710</t>
  </si>
  <si>
    <t xml:space="preserve">Pasajes aereos                                                                                             </t>
  </si>
  <si>
    <t>3711</t>
  </si>
  <si>
    <t xml:space="preserve">Transportacion aerea                                                                                       </t>
  </si>
  <si>
    <t>3720</t>
  </si>
  <si>
    <t xml:space="preserve">Pasajes terrestres                                                                                         </t>
  </si>
  <si>
    <t>3721</t>
  </si>
  <si>
    <t xml:space="preserve">Gastos de traslado por via terrestre                                                                       </t>
  </si>
  <si>
    <t>3730</t>
  </si>
  <si>
    <t xml:space="preserve">Pasajes maritimos lacustres y fluviales                                                                   </t>
  </si>
  <si>
    <t>3731</t>
  </si>
  <si>
    <t>3750</t>
  </si>
  <si>
    <t xml:space="preserve">Viaticos en el pais                                                                                        </t>
  </si>
  <si>
    <t>3751</t>
  </si>
  <si>
    <t xml:space="preserve">Gastos de alimentacion en territorio nacional                                                              </t>
  </si>
  <si>
    <t>3752</t>
  </si>
  <si>
    <t xml:space="preserve">Gastos de hospedaje en territorio nacional                                                                 </t>
  </si>
  <si>
    <t>3760</t>
  </si>
  <si>
    <t xml:space="preserve">Viaticos en el extranjero                                                                                  </t>
  </si>
  <si>
    <t>3761</t>
  </si>
  <si>
    <t xml:space="preserve">Gastos de alimentacion en el extranjero                                                                    </t>
  </si>
  <si>
    <t>3762</t>
  </si>
  <si>
    <t xml:space="preserve">Gastos de hospedaje en el extranjero                                                                       </t>
  </si>
  <si>
    <t>3763</t>
  </si>
  <si>
    <t xml:space="preserve">Gastos de arrendamiento de vehiculos en el extranjero                                                      </t>
  </si>
  <si>
    <t>3780</t>
  </si>
  <si>
    <t xml:space="preserve">Servicios integrales de traslado y viaticos                                                                </t>
  </si>
  <si>
    <t>3781</t>
  </si>
  <si>
    <t>3790</t>
  </si>
  <si>
    <t xml:space="preserve">Otros servicios de traslado y hospedaje                                                                    </t>
  </si>
  <si>
    <t>3791</t>
  </si>
  <si>
    <t>3800</t>
  </si>
  <si>
    <t xml:space="preserve">Servicios oficiales                                                                                        </t>
  </si>
  <si>
    <t>3820</t>
  </si>
  <si>
    <t xml:space="preserve">Gastos de orden social y cultural                                                                          </t>
  </si>
  <si>
    <t>3821</t>
  </si>
  <si>
    <t xml:space="preserve">Gastos de ceremonias oficiales y de orden social                                                           </t>
  </si>
  <si>
    <t>3822</t>
  </si>
  <si>
    <t xml:space="preserve">Espectaculos civicos y culturales                                                                          </t>
  </si>
  <si>
    <t>3830</t>
  </si>
  <si>
    <t xml:space="preserve">Congresos y convenciones                                                                                   </t>
  </si>
  <si>
    <t>3831</t>
  </si>
  <si>
    <t>3840</t>
  </si>
  <si>
    <t xml:space="preserve">Exposiciones                                                                                               </t>
  </si>
  <si>
    <t>3841</t>
  </si>
  <si>
    <t xml:space="preserve">Exposiciones y ferias                                                                                      </t>
  </si>
  <si>
    <t>3850</t>
  </si>
  <si>
    <t xml:space="preserve">Gastos de representacion                                                                                   </t>
  </si>
  <si>
    <t>3851</t>
  </si>
  <si>
    <t>3900</t>
  </si>
  <si>
    <t xml:space="preserve">Otros servicios generales                                                                                  </t>
  </si>
  <si>
    <t>3910</t>
  </si>
  <si>
    <t xml:space="preserve">Servicios funerarios y de cementerios                                                                      </t>
  </si>
  <si>
    <t>3911</t>
  </si>
  <si>
    <t>3920</t>
  </si>
  <si>
    <t xml:space="preserve">Impuestos y derechos                                                                                       </t>
  </si>
  <si>
    <t>3921</t>
  </si>
  <si>
    <t xml:space="preserve">Impuestos y derechos de exportacion                                                                        </t>
  </si>
  <si>
    <t>3922</t>
  </si>
  <si>
    <t xml:space="preserve">Otros impuestos y derechos                                                                                 </t>
  </si>
  <si>
    <t>3930</t>
  </si>
  <si>
    <t xml:space="preserve">Impuestos y derechos de importacion                                                                        </t>
  </si>
  <si>
    <t>3931</t>
  </si>
  <si>
    <t>3940</t>
  </si>
  <si>
    <t xml:space="preserve">Sentencias y resoluciones por autoridad competente                                                         </t>
  </si>
  <si>
    <t>3941</t>
  </si>
  <si>
    <t xml:space="preserve">Sentencias y resoluciones judiciales                                                                       </t>
  </si>
  <si>
    <t>3950</t>
  </si>
  <si>
    <t xml:space="preserve">Penas multas accesorios y actualizaciones                                                                </t>
  </si>
  <si>
    <t>3951</t>
  </si>
  <si>
    <t>3980</t>
  </si>
  <si>
    <t xml:space="preserve">Impuesto sobre nominas y otros que se deriven de una relacion laboral                                      </t>
  </si>
  <si>
    <t>3982</t>
  </si>
  <si>
    <t xml:space="preserve">Impuesto sobre erogaciones por remuneraciones al trabajo personal                                          </t>
  </si>
  <si>
    <t>3983</t>
  </si>
  <si>
    <t xml:space="preserve">Impuesto sobre la renta                                                                                    </t>
  </si>
  <si>
    <t>3990</t>
  </si>
  <si>
    <t>3991</t>
  </si>
  <si>
    <t xml:space="preserve">Cuotas y suscripciones                                                                                     </t>
  </si>
  <si>
    <t>3992</t>
  </si>
  <si>
    <t xml:space="preserve">Gastos de servicios menores                                                                                </t>
  </si>
  <si>
    <t>3993</t>
  </si>
  <si>
    <t xml:space="preserve">Estudios y analisis clinicos                                                                               </t>
  </si>
  <si>
    <t>3994</t>
  </si>
  <si>
    <t xml:space="preserve">Inscripciones y arbitrajes                                                                                 </t>
  </si>
  <si>
    <t>3995</t>
  </si>
  <si>
    <t xml:space="preserve">Diferencia por variacion en el tipo de cambio                                                              </t>
  </si>
  <si>
    <t>3996</t>
  </si>
  <si>
    <t xml:space="preserve">Subcontratacion de servicios con terceros                                                                  </t>
  </si>
  <si>
    <t>3997</t>
  </si>
  <si>
    <t xml:space="preserve">Proyectos para prestacion de servicios                                                                     </t>
  </si>
  <si>
    <t>4000</t>
  </si>
  <si>
    <t xml:space="preserve">Transferencias asignaciones subsidios y otras ayudas                                                     </t>
  </si>
  <si>
    <t>4100</t>
  </si>
  <si>
    <t xml:space="preserve">Transferencias internas y asignaciones al sector publico                                                   </t>
  </si>
  <si>
    <t>4120</t>
  </si>
  <si>
    <t xml:space="preserve">Asignaciones presupuestarias al poder legislativo                                                          </t>
  </si>
  <si>
    <t>4121</t>
  </si>
  <si>
    <t xml:space="preserve">Liberacion de recursos al poder legislativo                                                                </t>
  </si>
  <si>
    <t>4130</t>
  </si>
  <si>
    <t xml:space="preserve">Asignaciones presupuestarias al poder judicial                                                             </t>
  </si>
  <si>
    <t>4131</t>
  </si>
  <si>
    <t xml:space="preserve">Liberacion de recursos al poder judicial                                                                   </t>
  </si>
  <si>
    <t>4140</t>
  </si>
  <si>
    <t xml:space="preserve">Asignaciones presupuestarias a organos autonomos                                                           </t>
  </si>
  <si>
    <t>4141</t>
  </si>
  <si>
    <t xml:space="preserve">Liberacion de recursos a entes autonomos                                                                   </t>
  </si>
  <si>
    <t>4200</t>
  </si>
  <si>
    <t xml:space="preserve">Transferencias al resto del sector publico                                                                 </t>
  </si>
  <si>
    <t>4240</t>
  </si>
  <si>
    <t xml:space="preserve">Transferencias otorgadas a entidades federativas y municipios                                              </t>
  </si>
  <si>
    <t>4241</t>
  </si>
  <si>
    <t xml:space="preserve">Municipios comunidades y poblaciones                                                                      </t>
  </si>
  <si>
    <t>4300</t>
  </si>
  <si>
    <t xml:space="preserve">Subsidios y subvenciones                                                                                   </t>
  </si>
  <si>
    <t>4330</t>
  </si>
  <si>
    <t xml:space="preserve">Subsidios a la inversion                                                                                   </t>
  </si>
  <si>
    <t>4331</t>
  </si>
  <si>
    <t>4380</t>
  </si>
  <si>
    <t xml:space="preserve">Subsidios a entidades federativas y municipios                                                             </t>
  </si>
  <si>
    <t>4381</t>
  </si>
  <si>
    <t>4382</t>
  </si>
  <si>
    <t xml:space="preserve">Subsidios a fideicomisos privados y estatales                                                              </t>
  </si>
  <si>
    <t>4383</t>
  </si>
  <si>
    <t xml:space="preserve">Subsidios y apoyos                                                                                         </t>
  </si>
  <si>
    <t>4390</t>
  </si>
  <si>
    <t xml:space="preserve">Otros subsidios                                                                                            </t>
  </si>
  <si>
    <t>4391</t>
  </si>
  <si>
    <t xml:space="preserve">Subsidios por carga fiscal                                                                                 </t>
  </si>
  <si>
    <t>4392</t>
  </si>
  <si>
    <t xml:space="preserve">Devolucion de ingresos indebidos                                                                           </t>
  </si>
  <si>
    <t>4393</t>
  </si>
  <si>
    <t xml:space="preserve">Subsidios para capacitacion y becas                                                                        </t>
  </si>
  <si>
    <t>4394</t>
  </si>
  <si>
    <t>4400</t>
  </si>
  <si>
    <t xml:space="preserve">Ayudas sociales                                                                                            </t>
  </si>
  <si>
    <t>4410</t>
  </si>
  <si>
    <t xml:space="preserve">Ayudas sociales a personas                                                                                 </t>
  </si>
  <si>
    <t>4411</t>
  </si>
  <si>
    <t xml:space="preserve">Cooperaciones y ayudas                                                                                     </t>
  </si>
  <si>
    <t>4413</t>
  </si>
  <si>
    <t xml:space="preserve">Gastos relacionados con actividades culturales deportivas y de ayuda extraordinaria                       </t>
  </si>
  <si>
    <t>4414</t>
  </si>
  <si>
    <t xml:space="preserve">Gastos por servicios de traslado de personas                                                               </t>
  </si>
  <si>
    <t>4420</t>
  </si>
  <si>
    <t xml:space="preserve">Becas y otras ayudas para programas de capacitacion                                                        </t>
  </si>
  <si>
    <t>4421</t>
  </si>
  <si>
    <t xml:space="preserve">Becas                                                                                                      </t>
  </si>
  <si>
    <t>4422</t>
  </si>
  <si>
    <t>4423</t>
  </si>
  <si>
    <t xml:space="preserve">Premios estimulos recompensas becas y seguros a deportistas                                             </t>
  </si>
  <si>
    <t>4430</t>
  </si>
  <si>
    <t xml:space="preserve">Ayudas sociales a instituciones de ensenanza                                                               </t>
  </si>
  <si>
    <t>4431</t>
  </si>
  <si>
    <t xml:space="preserve">Instituciones educativas                                                                                   </t>
  </si>
  <si>
    <t>4432</t>
  </si>
  <si>
    <t xml:space="preserve">Premios recompensas y pension recreativa estudiantil                                                      </t>
  </si>
  <si>
    <t>4450</t>
  </si>
  <si>
    <t xml:space="preserve">Ayudas sociales a instituciones sin fines de lucro                                                         </t>
  </si>
  <si>
    <t>4451</t>
  </si>
  <si>
    <t xml:space="preserve">Instituciones de beneficencia                                                                              </t>
  </si>
  <si>
    <t>4452</t>
  </si>
  <si>
    <t xml:space="preserve">Instituciones sociales no lucrativas                                                                       </t>
  </si>
  <si>
    <t>4480</t>
  </si>
  <si>
    <t xml:space="preserve">Ayudas por desastres naturales y otros siniestros                                                          </t>
  </si>
  <si>
    <t>4482</t>
  </si>
  <si>
    <t xml:space="preserve">Mercancias y alimentos para su distribucion a la poblacion en caso de desastres naturales                  </t>
  </si>
  <si>
    <t>4500</t>
  </si>
  <si>
    <t xml:space="preserve">Pensiones y jubilaciones                                                                                   </t>
  </si>
  <si>
    <t>4510</t>
  </si>
  <si>
    <t xml:space="preserve">Pensiones                                                                                                  </t>
  </si>
  <si>
    <t>4511</t>
  </si>
  <si>
    <t xml:space="preserve">Pago de pensiones                                                                                          </t>
  </si>
  <si>
    <t>4600</t>
  </si>
  <si>
    <t xml:space="preserve">Transferencias a fideicomisos mandatos y otros analogos                                                   </t>
  </si>
  <si>
    <t>4610</t>
  </si>
  <si>
    <t xml:space="preserve">Transferencias a fideicomisos del poder ejecutivo                                                          </t>
  </si>
  <si>
    <t>4611</t>
  </si>
  <si>
    <t>4640</t>
  </si>
  <si>
    <t xml:space="preserve">Transferencias a fideicomisos publicos de entidades paraestatales no empresariales y no financieras        </t>
  </si>
  <si>
    <t>4641</t>
  </si>
  <si>
    <t xml:space="preserve">Transferencias a organismos auxiliares                                                                     </t>
  </si>
  <si>
    <t>4660</t>
  </si>
  <si>
    <t xml:space="preserve">Transferencias a fideicomisos de instituciones publicas financieras                                        </t>
  </si>
  <si>
    <t>4661</t>
  </si>
  <si>
    <t>4800</t>
  </si>
  <si>
    <t xml:space="preserve">Donativos                                                                                                  </t>
  </si>
  <si>
    <t>4810</t>
  </si>
  <si>
    <t xml:space="preserve">Donativos a instituciones sin fines de lucro                                                               </t>
  </si>
  <si>
    <t>4811</t>
  </si>
  <si>
    <t xml:space="preserve">Donativos a Instituciones sin fines de lucro                                                               </t>
  </si>
  <si>
    <t>4840</t>
  </si>
  <si>
    <t xml:space="preserve">Donativos a fideicomisos estatales                                                                         </t>
  </si>
  <si>
    <t>4841</t>
  </si>
  <si>
    <t xml:space="preserve">Donativos a fideicomisos publicos                                                                          </t>
  </si>
  <si>
    <t>4900</t>
  </si>
  <si>
    <t xml:space="preserve">Transferencias al exterior                                                                                 </t>
  </si>
  <si>
    <t>4930</t>
  </si>
  <si>
    <t xml:space="preserve">Transferencias para el sector privado externo                                                              </t>
  </si>
  <si>
    <t>4931</t>
  </si>
  <si>
    <t>5000</t>
  </si>
  <si>
    <t xml:space="preserve">Bienes muebles inmuebles e intangibles                                                                    </t>
  </si>
  <si>
    <t>5100</t>
  </si>
  <si>
    <t xml:space="preserve">Mobiliario y equipo de administracion                                                                      </t>
  </si>
  <si>
    <t>5110</t>
  </si>
  <si>
    <t xml:space="preserve">Muebles de oficina y estanteria                                                                            </t>
  </si>
  <si>
    <t>5111</t>
  </si>
  <si>
    <t xml:space="preserve">Muebles y enseres                                                                                          </t>
  </si>
  <si>
    <t>5120</t>
  </si>
  <si>
    <t xml:space="preserve">Muebles excepto de oficina y estanteria                                                                   </t>
  </si>
  <si>
    <t>5121</t>
  </si>
  <si>
    <t>5130</t>
  </si>
  <si>
    <t xml:space="preserve">Bienes artisticos culturales y cientificos                                                                </t>
  </si>
  <si>
    <t>5131</t>
  </si>
  <si>
    <t xml:space="preserve">Instrumental de musica                                                                                     </t>
  </si>
  <si>
    <t>5133</t>
  </si>
  <si>
    <t xml:space="preserve">Objetos obras de arte historicas y culturales                                                            </t>
  </si>
  <si>
    <t>5150</t>
  </si>
  <si>
    <t xml:space="preserve">Equipo de computo y de tecnologia de la informacion                                                        </t>
  </si>
  <si>
    <t>5151</t>
  </si>
  <si>
    <t xml:space="preserve">Bienes informaticos                                                                                        </t>
  </si>
  <si>
    <t>5190</t>
  </si>
  <si>
    <t xml:space="preserve">Otros mobiliarios y equipos de administracion                                                              </t>
  </si>
  <si>
    <t>5192</t>
  </si>
  <si>
    <t xml:space="preserve">Otros equipos electricos y electronicos de oficina.                                                        </t>
  </si>
  <si>
    <t>5200</t>
  </si>
  <si>
    <t xml:space="preserve">Mobiliario y equipo educacional y recreativo                                                               </t>
  </si>
  <si>
    <t>5210</t>
  </si>
  <si>
    <t xml:space="preserve">Equipos y aparatos audiovisuales                                                                           </t>
  </si>
  <si>
    <t>5211</t>
  </si>
  <si>
    <t xml:space="preserve">Equipos y aparatos audivisuales.                                                                           </t>
  </si>
  <si>
    <t>5230</t>
  </si>
  <si>
    <t xml:space="preserve">Camaras fotograficas y de video                                                                            </t>
  </si>
  <si>
    <t>5231</t>
  </si>
  <si>
    <t xml:space="preserve">Equipo de foto cine y grabacion                                                                           </t>
  </si>
  <si>
    <t>5300</t>
  </si>
  <si>
    <t xml:space="preserve">Equipo e instrumental medico y de laboratorio                                                              </t>
  </si>
  <si>
    <t>5310</t>
  </si>
  <si>
    <t xml:space="preserve">Equipo medico y de laboratorio                                                                             </t>
  </si>
  <si>
    <t>5311</t>
  </si>
  <si>
    <t>5400</t>
  </si>
  <si>
    <t xml:space="preserve">Vehiculos y equipo de transporte                                                                           </t>
  </si>
  <si>
    <t>5410</t>
  </si>
  <si>
    <t xml:space="preserve">Vehiculos y equipo terrestre                                                                               </t>
  </si>
  <si>
    <t>5411</t>
  </si>
  <si>
    <t xml:space="preserve">Vehiculos y equipo de transporte terrestre                                                                 </t>
  </si>
  <si>
    <t>5600</t>
  </si>
  <si>
    <t xml:space="preserve">Maquinaria otros equipos y herramientas                                                                   </t>
  </si>
  <si>
    <t>5640</t>
  </si>
  <si>
    <t xml:space="preserve">Sistemas de aire acondicionado calefaccion y de refrigeracion industrial y comercial                      </t>
  </si>
  <si>
    <t>5641</t>
  </si>
  <si>
    <t>5650</t>
  </si>
  <si>
    <t xml:space="preserve">Equipo de comunicacion y telecomunicacion                                                                  </t>
  </si>
  <si>
    <t>5651</t>
  </si>
  <si>
    <t xml:space="preserve">Equipo y aparatos para comunicacion telecomunicacion y radio transmision                                  </t>
  </si>
  <si>
    <t>5660</t>
  </si>
  <si>
    <t xml:space="preserve">Equipos de generacion electrica aparatos y accesorios electricos                                          </t>
  </si>
  <si>
    <t>5661</t>
  </si>
  <si>
    <t>5670</t>
  </si>
  <si>
    <t xml:space="preserve">Herramientas y maquinas-herramienta                                                                        </t>
  </si>
  <si>
    <t>5671</t>
  </si>
  <si>
    <t xml:space="preserve">Herramientas maquina herramienta y equipo                                                                 </t>
  </si>
  <si>
    <t>5900</t>
  </si>
  <si>
    <t xml:space="preserve">Activos intangibles                                                                                        </t>
  </si>
  <si>
    <t>5910</t>
  </si>
  <si>
    <t xml:space="preserve">Software                                                                                                   </t>
  </si>
  <si>
    <t>5911</t>
  </si>
  <si>
    <t>5940</t>
  </si>
  <si>
    <t xml:space="preserve">Derechos                                                                                                   </t>
  </si>
  <si>
    <t>5941</t>
  </si>
  <si>
    <t>5970</t>
  </si>
  <si>
    <t xml:space="preserve">Licencias informaticas e intelectuales                                                                     </t>
  </si>
  <si>
    <t>5971</t>
  </si>
  <si>
    <t>5990</t>
  </si>
  <si>
    <t xml:space="preserve">Otros activos intangibles                                                                                  </t>
  </si>
  <si>
    <t>5991</t>
  </si>
  <si>
    <t>6000</t>
  </si>
  <si>
    <t xml:space="preserve">Inversion publica                                                                                          </t>
  </si>
  <si>
    <t>6100</t>
  </si>
  <si>
    <t xml:space="preserve">Obra publica en bienes de dominio publico                                                                  </t>
  </si>
  <si>
    <t>6120</t>
  </si>
  <si>
    <t xml:space="preserve">Edificacion no habitacional                                                                                </t>
  </si>
  <si>
    <t>6121</t>
  </si>
  <si>
    <t xml:space="preserve">Convenios y aportaciones                                                                                   </t>
  </si>
  <si>
    <t>6122</t>
  </si>
  <si>
    <t xml:space="preserve">Obra estatal o municipal                                                                                   </t>
  </si>
  <si>
    <t>6123</t>
  </si>
  <si>
    <t xml:space="preserve">Supervision y control de la obra publica                                                                   </t>
  </si>
  <si>
    <t>6124</t>
  </si>
  <si>
    <t xml:space="preserve">Transferencias a organismos auxiliares y subsidios a municipios                                            </t>
  </si>
  <si>
    <t>6125</t>
  </si>
  <si>
    <t xml:space="preserve">Ejecucion de obras por administracion                                                                      </t>
  </si>
  <si>
    <t>6128</t>
  </si>
  <si>
    <t xml:space="preserve">Apoyos a obras de bienestar social                                                                         </t>
  </si>
  <si>
    <t>6129</t>
  </si>
  <si>
    <t xml:space="preserve">Estudios de preinversion                                                                                   </t>
  </si>
  <si>
    <t>6130</t>
  </si>
  <si>
    <t xml:space="preserve">Construccion de obras para el abastecimiento de agua petroleo gas electricidad y telecomunicaciones     </t>
  </si>
  <si>
    <t>6132</t>
  </si>
  <si>
    <t>6133</t>
  </si>
  <si>
    <t>6138</t>
  </si>
  <si>
    <t>6139</t>
  </si>
  <si>
    <t xml:space="preserve">Reparacion y mantenimiento de infraestructura hidraulica                                                   </t>
  </si>
  <si>
    <t>6150</t>
  </si>
  <si>
    <t xml:space="preserve">Construccion de vias de comunicacion                                                                       </t>
  </si>
  <si>
    <t>6151</t>
  </si>
  <si>
    <t>6152</t>
  </si>
  <si>
    <t>6153</t>
  </si>
  <si>
    <t>6155</t>
  </si>
  <si>
    <t>6200</t>
  </si>
  <si>
    <t xml:space="preserve">Obra publica en bienes propios                                                                             </t>
  </si>
  <si>
    <t>6210</t>
  </si>
  <si>
    <t xml:space="preserve">Edificacion habitacional                                                                                   </t>
  </si>
  <si>
    <t>6211</t>
  </si>
  <si>
    <t>6250</t>
  </si>
  <si>
    <t>6251</t>
  </si>
  <si>
    <t>6300</t>
  </si>
  <si>
    <t xml:space="preserve">Proyectos productivos y acciones de fomento                                                                </t>
  </si>
  <si>
    <t>6310</t>
  </si>
  <si>
    <t>Estudios formulacion y evaluacion de proyectos productivos no incluidos en conceptos anteriores de este ca</t>
  </si>
  <si>
    <t>6311</t>
  </si>
  <si>
    <t>6320</t>
  </si>
  <si>
    <t xml:space="preserve">Ejecucion de proyectos productivos no incluidos en conceptos anteriores de este capitulo                   </t>
  </si>
  <si>
    <t>6321</t>
  </si>
  <si>
    <t>7000</t>
  </si>
  <si>
    <t xml:space="preserve">Inversiones financieras y otras provisiones                                                                </t>
  </si>
  <si>
    <t>7500</t>
  </si>
  <si>
    <t xml:space="preserve">Inversiones en fideicomisos mandatos y otros analogos                                                     </t>
  </si>
  <si>
    <t>7510</t>
  </si>
  <si>
    <t xml:space="preserve">Inversiones en fideicomisos del poder ejecutivo                                                            </t>
  </si>
  <si>
    <t>7511</t>
  </si>
  <si>
    <t>8000</t>
  </si>
  <si>
    <t xml:space="preserve">Participaciones y aportaciones                                                                             </t>
  </si>
  <si>
    <t>8100</t>
  </si>
  <si>
    <t xml:space="preserve">Participaciones                                                                                            </t>
  </si>
  <si>
    <t>8130</t>
  </si>
  <si>
    <t xml:space="preserve">Participaciones de las entidades federativas a los municipios                                              </t>
  </si>
  <si>
    <t>8131</t>
  </si>
  <si>
    <t xml:space="preserve">Participaciones a municipios en los ingresos federales                                                     </t>
  </si>
  <si>
    <t>8132</t>
  </si>
  <si>
    <t xml:space="preserve">Participaciones a municipios en los ingresos estatales                                                     </t>
  </si>
  <si>
    <t>8150</t>
  </si>
  <si>
    <t xml:space="preserve">Otros conceptos participables de la federacion a municipios                                                </t>
  </si>
  <si>
    <t>8151</t>
  </si>
  <si>
    <t>8300</t>
  </si>
  <si>
    <t xml:space="preserve">Aportaciones                                                                                               </t>
  </si>
  <si>
    <t>8330</t>
  </si>
  <si>
    <t xml:space="preserve">Aportaciones de las entidades federativas a los municipios                                                 </t>
  </si>
  <si>
    <t>8331</t>
  </si>
  <si>
    <t xml:space="preserve">Aportaciones a municipios del fondo de aportaciones para la infraestructura social municipal               </t>
  </si>
  <si>
    <t>8332</t>
  </si>
  <si>
    <t>Aportaciones a municipios del Fondo de aportaciones para el fortalecimiento de los municipios y de las dema</t>
  </si>
  <si>
    <t>8500</t>
  </si>
  <si>
    <t xml:space="preserve">Convenios                                                                                                  </t>
  </si>
  <si>
    <t>8510</t>
  </si>
  <si>
    <t xml:space="preserve">Convenios de reasignacion                                                                                  </t>
  </si>
  <si>
    <t>8511</t>
  </si>
  <si>
    <t>8530</t>
  </si>
  <si>
    <t xml:space="preserve">Otros convenios                                                                                            </t>
  </si>
  <si>
    <t>8531</t>
  </si>
  <si>
    <t>9000</t>
  </si>
  <si>
    <t xml:space="preserve">Deuda publica                                                                                              </t>
  </si>
  <si>
    <t>9100</t>
  </si>
  <si>
    <t xml:space="preserve">Amortizacion de la deuda publica                                                                           </t>
  </si>
  <si>
    <t>9110</t>
  </si>
  <si>
    <t xml:space="preserve">Amortizacion de la deuda interna con instituciones de credito                                              </t>
  </si>
  <si>
    <t>9111</t>
  </si>
  <si>
    <t xml:space="preserve">Amortizacion de capital                                                                                    </t>
  </si>
  <si>
    <t>9200</t>
  </si>
  <si>
    <t xml:space="preserve">Intereses de la deuda publica                                                                              </t>
  </si>
  <si>
    <t>9210</t>
  </si>
  <si>
    <t xml:space="preserve">Intereses de la deuda interna con instituciones de credito                                                 </t>
  </si>
  <si>
    <t>9211</t>
  </si>
  <si>
    <t xml:space="preserve">Intereses de la deuda                                                                                      </t>
  </si>
  <si>
    <t>9300</t>
  </si>
  <si>
    <t xml:space="preserve">Comisiones de la deuda publica                                                                             </t>
  </si>
  <si>
    <t>9310</t>
  </si>
  <si>
    <t xml:space="preserve">Comisiones de la deuda publica interna                                                                     </t>
  </si>
  <si>
    <t>9311</t>
  </si>
  <si>
    <t>9400</t>
  </si>
  <si>
    <t xml:space="preserve">Gastos de la deuda publica                                                                                 </t>
  </si>
  <si>
    <t>9410</t>
  </si>
  <si>
    <t xml:space="preserve">Gastos de la deuda publica interna                                                                         </t>
  </si>
  <si>
    <t>9411</t>
  </si>
  <si>
    <t>9500</t>
  </si>
  <si>
    <t xml:space="preserve">Costo por coberturas                                                                                       </t>
  </si>
  <si>
    <t>9510</t>
  </si>
  <si>
    <t xml:space="preserve">Costos por coberturas                                                                                      </t>
  </si>
  <si>
    <t>9512</t>
  </si>
  <si>
    <t xml:space="preserve">Gastos por otras coberturas                                                                                </t>
  </si>
  <si>
    <t>9900</t>
  </si>
  <si>
    <t xml:space="preserve">Adeudos de ejercicios fiscales anteriores ADEFAS                                                         </t>
  </si>
  <si>
    <t>9910</t>
  </si>
  <si>
    <t xml:space="preserve">ADEFAS                                                                                                     </t>
  </si>
  <si>
    <t>9911</t>
  </si>
  <si>
    <t xml:space="preserve">Por el ejercicio inmediato anterior                                                                        </t>
  </si>
  <si>
    <t>TOTALES:</t>
  </si>
  <si>
    <t>CIFRAS PRELIMINARES</t>
  </si>
  <si>
    <t>1600</t>
  </si>
  <si>
    <t xml:space="preserve">Previsiones                                                                                                </t>
  </si>
  <si>
    <t>1610</t>
  </si>
  <si>
    <t xml:space="preserve">Previsiones de caracter laboral economica y de seguridad social                                           </t>
  </si>
  <si>
    <t>1611</t>
  </si>
  <si>
    <t xml:space="preserve">        GOBIERNO DEL ESTADO DE MÉXICO</t>
  </si>
  <si>
    <t xml:space="preserve">        SECRETARIA DE FINANZAS</t>
  </si>
  <si>
    <t xml:space="preserve">        SUBSECRETARIA DE PLANEACION Y PRESUPUESTO</t>
  </si>
  <si>
    <t xml:space="preserve">        CONTADURIA GENERAL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</si>
</sst>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</xf>
    <xf numFmtId="14" fontId="1" fillId="6" borderId="1" xfId="0" applyNumberFormat="1" applyFont="1" applyFill="1" applyBorder="1" applyAlignment="1" applyProtection="1">
      <alignment horizontal="left" vertical="top" wrapText="1"/>
    </xf>
    <xf numFmtId="0" fontId="1" fillId="10" borderId="3" xfId="0" applyNumberFormat="1" applyFont="1" applyFill="1" applyBorder="1" applyAlignment="1" applyProtection="1">
      <alignment horizontal="center" vertical="center" wrapText="1"/>
    </xf>
    <xf numFmtId="0" fontId="2" fillId="12" borderId="3" xfId="0" applyNumberFormat="1" applyFont="1" applyFill="1" applyBorder="1" applyAlignment="1" applyProtection="1">
      <alignment horizontal="center" vertical="center" wrapText="1"/>
    </xf>
    <xf numFmtId="0" fontId="2" fillId="13" borderId="3" xfId="0" applyNumberFormat="1" applyFont="1" applyFill="1" applyBorder="1" applyAlignment="1" applyProtection="1">
      <alignment horizontal="left" vertical="top" wrapText="1"/>
    </xf>
    <xf numFmtId="4" fontId="2" fillId="14" borderId="3" xfId="0" applyNumberFormat="1" applyFont="1" applyFill="1" applyBorder="1" applyAlignment="1" applyProtection="1">
      <alignment horizontal="right" vertical="center" wrapText="1"/>
    </xf>
    <xf numFmtId="0" fontId="1" fillId="15" borderId="3" xfId="0" applyNumberFormat="1" applyFont="1" applyFill="1" applyBorder="1" applyAlignment="1" applyProtection="1">
      <alignment horizontal="right" vertical="center" wrapText="1"/>
    </xf>
    <xf numFmtId="4" fontId="2" fillId="16" borderId="3" xfId="0" applyNumberFormat="1" applyFont="1" applyFill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2" fillId="17" borderId="3" xfId="0" applyNumberFormat="1" applyFont="1" applyFill="1" applyBorder="1" applyAlignment="1" applyProtection="1">
      <alignment horizontal="center" vertical="center" wrapText="1"/>
    </xf>
    <xf numFmtId="0" fontId="2" fillId="17" borderId="4" xfId="0" applyNumberFormat="1" applyFont="1" applyFill="1" applyBorder="1" applyAlignment="1" applyProtection="1">
      <alignment vertical="top" wrapText="1"/>
    </xf>
    <xf numFmtId="43" fontId="2" fillId="17" borderId="5" xfId="1" applyFont="1" applyFill="1" applyBorder="1" applyAlignment="1" applyProtection="1">
      <alignment vertical="top" wrapText="1"/>
    </xf>
    <xf numFmtId="4" fontId="2" fillId="17" borderId="3" xfId="0" applyNumberFormat="1" applyFont="1" applyFill="1" applyBorder="1" applyAlignment="1" applyProtection="1">
      <alignment horizontal="right" vertical="center" wrapText="1"/>
    </xf>
    <xf numFmtId="43" fontId="2" fillId="17" borderId="6" xfId="1" applyFont="1" applyFill="1" applyBorder="1" applyAlignment="1" applyProtection="1">
      <alignment vertical="top" wrapText="1"/>
    </xf>
    <xf numFmtId="43" fontId="2" fillId="17" borderId="7" xfId="1" applyFont="1" applyFill="1" applyBorder="1" applyAlignment="1" applyProtection="1">
      <alignment vertical="top" wrapText="1"/>
    </xf>
    <xf numFmtId="0" fontId="0" fillId="3" borderId="8" xfId="0" applyNumberFormat="1" applyFont="1" applyFill="1" applyBorder="1" applyAlignment="1" applyProtection="1">
      <alignment wrapText="1"/>
      <protection locked="0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1" borderId="3" xfId="0" applyNumberFormat="1" applyFont="1" applyFill="1" applyBorder="1" applyAlignment="1" applyProtection="1">
      <alignment horizontal="center" vertical="center" wrapText="1"/>
    </xf>
    <xf numFmtId="0" fontId="1" fillId="7" borderId="2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right" vertical="top" wrapText="1"/>
    </xf>
    <xf numFmtId="0" fontId="1" fillId="17" borderId="1" xfId="0" applyNumberFormat="1" applyFont="1" applyFill="1" applyBorder="1" applyAlignment="1" applyProtection="1">
      <alignment horizontal="left" vertical="top" wrapText="1"/>
    </xf>
    <xf numFmtId="0" fontId="1" fillId="17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200025</xdr:colOff>
      <xdr:row>5</xdr:row>
      <xdr:rowOff>0</xdr:rowOff>
    </xdr:to>
    <xdr:pic>
      <xdr:nvPicPr>
        <xdr:cNvPr id="1183630841" name="Picture">
          <a:extLst>
            <a:ext uri="{FF2B5EF4-FFF2-40B4-BE49-F238E27FC236}">
              <a16:creationId xmlns:a16="http://schemas.microsoft.com/office/drawing/2014/main" id="{00000000-0008-0000-0000-0000F9C58C4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250" r="625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200025</xdr:colOff>
      <xdr:row>5</xdr:row>
      <xdr:rowOff>0</xdr:rowOff>
    </xdr:to>
    <xdr:pic>
      <xdr:nvPicPr>
        <xdr:cNvPr id="29" name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250" r="6250"/>
        </a:stretch>
      </xdr:blipFill>
      <xdr:spPr>
        <a:xfrm>
          <a:off x="219075" y="247650"/>
          <a:ext cx="5334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540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5" customWidth="1"/>
    <col min="3" max="3" width="52.5703125" customWidth="1"/>
    <col min="4" max="4" width="17.42578125" bestFit="1" customWidth="1"/>
    <col min="5" max="6" width="15.28515625" bestFit="1" customWidth="1"/>
    <col min="7" max="7" width="17.42578125" bestFit="1" customWidth="1"/>
    <col min="8" max="8" width="14.28515625" customWidth="1"/>
    <col min="9" max="9" width="15.28515625" bestFit="1" customWidth="1"/>
    <col min="10" max="12" width="17.42578125" bestFit="1" customWidth="1"/>
    <col min="13" max="13" width="3.28515625" customWidth="1"/>
  </cols>
  <sheetData>
    <row r="1" spans="1:13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" customHeight="1" x14ac:dyDescent="0.25">
      <c r="A2" s="1"/>
      <c r="B2" s="2"/>
      <c r="C2" s="24" t="s">
        <v>982</v>
      </c>
      <c r="D2" s="25"/>
      <c r="E2" s="25"/>
      <c r="F2" s="25"/>
      <c r="G2" s="1"/>
      <c r="H2" s="1"/>
      <c r="I2" s="1"/>
      <c r="J2" s="1"/>
      <c r="K2" s="1"/>
      <c r="L2" s="1"/>
      <c r="M2" s="1"/>
    </row>
    <row r="3" spans="1:13" ht="12" customHeight="1" x14ac:dyDescent="0.25">
      <c r="A3" s="1"/>
      <c r="B3" s="2"/>
      <c r="C3" s="24" t="s">
        <v>983</v>
      </c>
      <c r="D3" s="25"/>
      <c r="E3" s="25"/>
      <c r="F3" s="25"/>
      <c r="G3" s="1"/>
      <c r="H3" s="1"/>
      <c r="I3" s="1"/>
      <c r="J3" s="1"/>
      <c r="K3" s="1"/>
      <c r="L3" s="1"/>
      <c r="M3" s="1"/>
    </row>
    <row r="4" spans="1:13" ht="12" customHeight="1" x14ac:dyDescent="0.25">
      <c r="A4" s="1"/>
      <c r="B4" s="2"/>
      <c r="C4" s="24" t="s">
        <v>984</v>
      </c>
      <c r="D4" s="25"/>
      <c r="E4" s="25"/>
      <c r="F4" s="25"/>
      <c r="G4" s="1"/>
      <c r="H4" s="1"/>
      <c r="I4" s="1"/>
      <c r="J4" s="23"/>
      <c r="K4" s="23"/>
      <c r="L4" s="4"/>
      <c r="M4" s="1"/>
    </row>
    <row r="5" spans="1:13" ht="12" customHeight="1" thickBot="1" x14ac:dyDescent="0.3">
      <c r="A5" s="1"/>
      <c r="B5" s="18"/>
      <c r="C5" s="24" t="s">
        <v>985</v>
      </c>
      <c r="D5" s="25"/>
      <c r="E5" s="25"/>
      <c r="F5" s="25"/>
      <c r="G5" s="1"/>
      <c r="H5" s="1"/>
      <c r="I5" s="1"/>
      <c r="J5" s="23"/>
      <c r="K5" s="23"/>
      <c r="L5" s="3"/>
      <c r="M5" s="1"/>
    </row>
    <row r="6" spans="1:13" ht="12" customHeight="1" x14ac:dyDescent="0.25">
      <c r="A6" s="1"/>
      <c r="B6" s="21" t="s"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1"/>
    </row>
    <row r="7" spans="1:13" ht="12" customHeight="1" x14ac:dyDescent="0.25">
      <c r="A7" s="1"/>
      <c r="B7" s="22" t="s">
        <v>976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1"/>
    </row>
    <row r="8" spans="1:13" ht="12" customHeight="1" x14ac:dyDescent="0.25">
      <c r="A8" s="1"/>
      <c r="B8" s="22" t="s">
        <v>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1"/>
    </row>
    <row r="9" spans="1:13" ht="12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 thickBot="1" x14ac:dyDescent="0.3">
      <c r="A10" s="1"/>
      <c r="B10" s="19" t="s">
        <v>2</v>
      </c>
      <c r="C10" s="5" t="s">
        <v>3</v>
      </c>
      <c r="D10" s="20" t="s">
        <v>4</v>
      </c>
      <c r="E10" s="20" t="s">
        <v>5</v>
      </c>
      <c r="F10" s="20" t="s">
        <v>6</v>
      </c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1"/>
    </row>
    <row r="11" spans="1:13" ht="12" customHeight="1" thickBot="1" x14ac:dyDescent="0.3">
      <c r="A11" s="1"/>
      <c r="B11" s="6" t="s">
        <v>13</v>
      </c>
      <c r="C11" s="7" t="s">
        <v>14</v>
      </c>
      <c r="D11" s="8">
        <f>58749331312+3675761837</f>
        <v>62425093149</v>
      </c>
      <c r="E11" s="8">
        <v>341852233.89999998</v>
      </c>
      <c r="F11" s="8">
        <v>279859421.66000003</v>
      </c>
      <c r="G11" s="8">
        <f>+D11+E11-F11</f>
        <v>62487085961.239998</v>
      </c>
      <c r="H11" s="8">
        <v>0</v>
      </c>
      <c r="I11" s="8">
        <v>0</v>
      </c>
      <c r="J11" s="8">
        <v>29987072673.450001</v>
      </c>
      <c r="K11" s="8">
        <f>+H11+I11+J11</f>
        <v>29987072673.450001</v>
      </c>
      <c r="L11" s="8">
        <f>+G11-K11</f>
        <v>32500013287.789997</v>
      </c>
      <c r="M11" s="1"/>
    </row>
    <row r="12" spans="1:13" ht="21.95" customHeight="1" thickBot="1" x14ac:dyDescent="0.3">
      <c r="A12" s="1"/>
      <c r="B12" s="6" t="s">
        <v>15</v>
      </c>
      <c r="C12" s="7" t="s">
        <v>16</v>
      </c>
      <c r="D12" s="8">
        <v>24841962533.950001</v>
      </c>
      <c r="E12" s="8">
        <v>168133885.87</v>
      </c>
      <c r="F12" s="8">
        <v>150176081.84999999</v>
      </c>
      <c r="G12" s="8">
        <f t="shared" ref="G12:G75" si="0">+D12+E12-F12</f>
        <v>24859920337.970001</v>
      </c>
      <c r="H12" s="8">
        <v>0</v>
      </c>
      <c r="I12" s="8">
        <v>0</v>
      </c>
      <c r="J12" s="8">
        <v>13036831023.030001</v>
      </c>
      <c r="K12" s="8">
        <f t="shared" ref="K12:K75" si="1">+H12+I12+J12</f>
        <v>13036831023.030001</v>
      </c>
      <c r="L12" s="8">
        <f t="shared" ref="L12:L75" si="2">+G12-K12</f>
        <v>11823089314.940001</v>
      </c>
      <c r="M12" s="1"/>
    </row>
    <row r="13" spans="1:13" ht="21.95" customHeight="1" thickBot="1" x14ac:dyDescent="0.3">
      <c r="A13" s="1"/>
      <c r="B13" s="6" t="s">
        <v>17</v>
      </c>
      <c r="C13" s="7" t="s">
        <v>18</v>
      </c>
      <c r="D13" s="8">
        <v>24841962533.950001</v>
      </c>
      <c r="E13" s="8">
        <v>168133885.87</v>
      </c>
      <c r="F13" s="8">
        <v>150176081.84999999</v>
      </c>
      <c r="G13" s="8">
        <f t="shared" si="0"/>
        <v>24859920337.970001</v>
      </c>
      <c r="H13" s="8">
        <v>0</v>
      </c>
      <c r="I13" s="8">
        <v>0</v>
      </c>
      <c r="J13" s="8">
        <v>13036831023.030001</v>
      </c>
      <c r="K13" s="8">
        <f t="shared" si="1"/>
        <v>13036831023.030001</v>
      </c>
      <c r="L13" s="8">
        <f t="shared" si="2"/>
        <v>11823089314.940001</v>
      </c>
      <c r="M13" s="1"/>
    </row>
    <row r="14" spans="1:13" ht="12" customHeight="1" thickBot="1" x14ac:dyDescent="0.3">
      <c r="A14" s="1"/>
      <c r="B14" s="6" t="s">
        <v>19</v>
      </c>
      <c r="C14" s="7" t="s">
        <v>20</v>
      </c>
      <c r="D14" s="8">
        <v>19321651721.509998</v>
      </c>
      <c r="E14" s="8">
        <v>72635142.859999999</v>
      </c>
      <c r="F14" s="8">
        <v>150176081.84999999</v>
      </c>
      <c r="G14" s="8">
        <f t="shared" si="0"/>
        <v>19244110782.52</v>
      </c>
      <c r="H14" s="8">
        <v>0</v>
      </c>
      <c r="I14" s="8">
        <v>0</v>
      </c>
      <c r="J14" s="8">
        <v>9713749527.5900002</v>
      </c>
      <c r="K14" s="8">
        <f t="shared" si="1"/>
        <v>9713749527.5900002</v>
      </c>
      <c r="L14" s="8">
        <f t="shared" si="2"/>
        <v>9530361254.9300003</v>
      </c>
      <c r="M14" s="1"/>
    </row>
    <row r="15" spans="1:13" ht="12" customHeight="1" thickBot="1" x14ac:dyDescent="0.3">
      <c r="A15" s="1"/>
      <c r="B15" s="6" t="s">
        <v>21</v>
      </c>
      <c r="C15" s="7" t="s">
        <v>22</v>
      </c>
      <c r="D15" s="8">
        <v>113188001.86</v>
      </c>
      <c r="E15" s="8">
        <v>2092778.02</v>
      </c>
      <c r="F15" s="8">
        <v>0</v>
      </c>
      <c r="G15" s="8">
        <f t="shared" si="0"/>
        <v>115280779.88</v>
      </c>
      <c r="H15" s="8">
        <v>0</v>
      </c>
      <c r="I15" s="8">
        <v>0</v>
      </c>
      <c r="J15" s="8">
        <v>42028420.859999999</v>
      </c>
      <c r="K15" s="8">
        <f t="shared" si="1"/>
        <v>42028420.859999999</v>
      </c>
      <c r="L15" s="8">
        <f t="shared" si="2"/>
        <v>73252359.019999996</v>
      </c>
      <c r="M15" s="1"/>
    </row>
    <row r="16" spans="1:13" ht="12" customHeight="1" thickBot="1" x14ac:dyDescent="0.3">
      <c r="A16" s="1"/>
      <c r="B16" s="6" t="s">
        <v>23</v>
      </c>
      <c r="C16" s="7" t="s">
        <v>24</v>
      </c>
      <c r="D16" s="8">
        <v>3658509291.8000002</v>
      </c>
      <c r="E16" s="8">
        <v>93405964.989999995</v>
      </c>
      <c r="F16" s="8">
        <v>0</v>
      </c>
      <c r="G16" s="8">
        <f t="shared" si="0"/>
        <v>3751915256.79</v>
      </c>
      <c r="H16" s="8">
        <v>0</v>
      </c>
      <c r="I16" s="8">
        <v>0</v>
      </c>
      <c r="J16" s="8">
        <v>2698146658.9299998</v>
      </c>
      <c r="K16" s="8">
        <f t="shared" si="1"/>
        <v>2698146658.9299998</v>
      </c>
      <c r="L16" s="8">
        <f t="shared" si="2"/>
        <v>1053768597.8600001</v>
      </c>
      <c r="M16" s="1"/>
    </row>
    <row r="17" spans="1:13" ht="12" customHeight="1" thickBot="1" x14ac:dyDescent="0.3">
      <c r="A17" s="1"/>
      <c r="B17" s="6" t="s">
        <v>25</v>
      </c>
      <c r="C17" s="7" t="s">
        <v>26</v>
      </c>
      <c r="D17" s="8">
        <v>1588803242.6099999</v>
      </c>
      <c r="E17" s="8">
        <v>0</v>
      </c>
      <c r="F17" s="8">
        <v>0</v>
      </c>
      <c r="G17" s="8">
        <f t="shared" si="0"/>
        <v>1588803242.6099999</v>
      </c>
      <c r="H17" s="8">
        <v>0</v>
      </c>
      <c r="I17" s="8">
        <v>0</v>
      </c>
      <c r="J17" s="8">
        <v>445368472.95999998</v>
      </c>
      <c r="K17" s="8">
        <f t="shared" si="1"/>
        <v>445368472.95999998</v>
      </c>
      <c r="L17" s="8">
        <f t="shared" si="2"/>
        <v>1143434769.6499999</v>
      </c>
      <c r="M17" s="1"/>
    </row>
    <row r="18" spans="1:13" ht="12" customHeight="1" thickBot="1" x14ac:dyDescent="0.3">
      <c r="A18" s="1"/>
      <c r="B18" s="6" t="s">
        <v>27</v>
      </c>
      <c r="C18" s="7" t="s">
        <v>28</v>
      </c>
      <c r="D18" s="8">
        <v>159810276.16999999</v>
      </c>
      <c r="E18" s="8">
        <v>0</v>
      </c>
      <c r="F18" s="8">
        <v>0</v>
      </c>
      <c r="G18" s="8">
        <f t="shared" si="0"/>
        <v>159810276.16999999</v>
      </c>
      <c r="H18" s="8">
        <v>0</v>
      </c>
      <c r="I18" s="8">
        <v>0</v>
      </c>
      <c r="J18" s="8">
        <v>137537942.69</v>
      </c>
      <c r="K18" s="8">
        <f t="shared" si="1"/>
        <v>137537942.69</v>
      </c>
      <c r="L18" s="8">
        <f t="shared" si="2"/>
        <v>22272333.479999989</v>
      </c>
      <c r="M18" s="1"/>
    </row>
    <row r="19" spans="1:13" ht="21.95" customHeight="1" thickBot="1" x14ac:dyDescent="0.3">
      <c r="A19" s="1"/>
      <c r="B19" s="6" t="s">
        <v>29</v>
      </c>
      <c r="C19" s="7" t="s">
        <v>30</v>
      </c>
      <c r="D19" s="8">
        <v>431569272.58999997</v>
      </c>
      <c r="E19" s="8">
        <v>9501550.2100000009</v>
      </c>
      <c r="F19" s="8">
        <v>7685929.04</v>
      </c>
      <c r="G19" s="8">
        <f t="shared" si="0"/>
        <v>433384893.75999993</v>
      </c>
      <c r="H19" s="8">
        <v>0</v>
      </c>
      <c r="I19" s="8">
        <v>0</v>
      </c>
      <c r="J19" s="8">
        <v>57940441.990000002</v>
      </c>
      <c r="K19" s="8">
        <f t="shared" si="1"/>
        <v>57940441.990000002</v>
      </c>
      <c r="L19" s="8">
        <f t="shared" si="2"/>
        <v>375444451.76999992</v>
      </c>
      <c r="M19" s="1"/>
    </row>
    <row r="20" spans="1:13" ht="21.95" customHeight="1" thickBot="1" x14ac:dyDescent="0.3">
      <c r="A20" s="1"/>
      <c r="B20" s="6" t="s">
        <v>31</v>
      </c>
      <c r="C20" s="7" t="s">
        <v>32</v>
      </c>
      <c r="D20" s="8">
        <v>405540009.5</v>
      </c>
      <c r="E20" s="8">
        <v>9501550.2100000009</v>
      </c>
      <c r="F20" s="8">
        <v>7155008.04</v>
      </c>
      <c r="G20" s="8">
        <f t="shared" si="0"/>
        <v>407886551.66999996</v>
      </c>
      <c r="H20" s="8">
        <v>0</v>
      </c>
      <c r="I20" s="8">
        <v>0</v>
      </c>
      <c r="J20" s="8">
        <v>50885008.880000003</v>
      </c>
      <c r="K20" s="8">
        <f t="shared" si="1"/>
        <v>50885008.880000003</v>
      </c>
      <c r="L20" s="8">
        <f t="shared" si="2"/>
        <v>357001542.78999996</v>
      </c>
      <c r="M20" s="1"/>
    </row>
    <row r="21" spans="1:13" ht="12" customHeight="1" thickBot="1" x14ac:dyDescent="0.3">
      <c r="A21" s="1"/>
      <c r="B21" s="6" t="s">
        <v>33</v>
      </c>
      <c r="C21" s="7" t="s">
        <v>34</v>
      </c>
      <c r="D21" s="8">
        <v>193587404.53</v>
      </c>
      <c r="E21" s="8">
        <v>0</v>
      </c>
      <c r="F21" s="8">
        <v>0</v>
      </c>
      <c r="G21" s="8">
        <f t="shared" si="0"/>
        <v>193587404.53</v>
      </c>
      <c r="H21" s="8">
        <v>0</v>
      </c>
      <c r="I21" s="8">
        <v>0</v>
      </c>
      <c r="J21" s="8">
        <v>0</v>
      </c>
      <c r="K21" s="8">
        <f t="shared" si="1"/>
        <v>0</v>
      </c>
      <c r="L21" s="8">
        <f t="shared" si="2"/>
        <v>193587404.53</v>
      </c>
      <c r="M21" s="1"/>
    </row>
    <row r="22" spans="1:13" ht="33.950000000000003" customHeight="1" thickBot="1" x14ac:dyDescent="0.3">
      <c r="A22" s="1"/>
      <c r="B22" s="6" t="s">
        <v>35</v>
      </c>
      <c r="C22" s="7" t="s">
        <v>36</v>
      </c>
      <c r="D22" s="8">
        <v>211952604.97</v>
      </c>
      <c r="E22" s="8">
        <v>9501550.2100000009</v>
      </c>
      <c r="F22" s="8">
        <v>7155008.04</v>
      </c>
      <c r="G22" s="8">
        <f t="shared" si="0"/>
        <v>214299147.14000002</v>
      </c>
      <c r="H22" s="8">
        <v>0</v>
      </c>
      <c r="I22" s="8">
        <v>0</v>
      </c>
      <c r="J22" s="8">
        <v>50885008.880000003</v>
      </c>
      <c r="K22" s="8">
        <f t="shared" si="1"/>
        <v>50885008.880000003</v>
      </c>
      <c r="L22" s="8">
        <f t="shared" si="2"/>
        <v>163414138.26000002</v>
      </c>
      <c r="M22" s="1"/>
    </row>
    <row r="23" spans="1:13" ht="21.95" customHeight="1" thickBot="1" x14ac:dyDescent="0.3">
      <c r="A23" s="1"/>
      <c r="B23" s="6" t="s">
        <v>37</v>
      </c>
      <c r="C23" s="7" t="s">
        <v>38</v>
      </c>
      <c r="D23" s="8">
        <v>23904159</v>
      </c>
      <c r="E23" s="8">
        <v>0</v>
      </c>
      <c r="F23" s="8">
        <v>530921</v>
      </c>
      <c r="G23" s="8">
        <f t="shared" si="0"/>
        <v>23373238</v>
      </c>
      <c r="H23" s="8">
        <v>0</v>
      </c>
      <c r="I23" s="8">
        <v>0</v>
      </c>
      <c r="J23" s="8">
        <v>6250000</v>
      </c>
      <c r="K23" s="8">
        <f t="shared" si="1"/>
        <v>6250000</v>
      </c>
      <c r="L23" s="8">
        <f t="shared" si="2"/>
        <v>17123238</v>
      </c>
      <c r="M23" s="1"/>
    </row>
    <row r="24" spans="1:13" ht="21.95" customHeight="1" thickBot="1" x14ac:dyDescent="0.3">
      <c r="A24" s="1"/>
      <c r="B24" s="6" t="s">
        <v>39</v>
      </c>
      <c r="C24" s="7" t="s">
        <v>40</v>
      </c>
      <c r="D24" s="8">
        <v>23904159</v>
      </c>
      <c r="E24" s="8">
        <v>0</v>
      </c>
      <c r="F24" s="8">
        <v>530921</v>
      </c>
      <c r="G24" s="8">
        <f t="shared" si="0"/>
        <v>23373238</v>
      </c>
      <c r="H24" s="8">
        <v>0</v>
      </c>
      <c r="I24" s="8">
        <v>0</v>
      </c>
      <c r="J24" s="8">
        <v>6250000</v>
      </c>
      <c r="K24" s="8">
        <f t="shared" si="1"/>
        <v>6250000</v>
      </c>
      <c r="L24" s="8">
        <f t="shared" si="2"/>
        <v>17123238</v>
      </c>
      <c r="M24" s="1"/>
    </row>
    <row r="25" spans="1:13" ht="57" customHeight="1" thickBot="1" x14ac:dyDescent="0.3">
      <c r="A25" s="1"/>
      <c r="B25" s="6" t="s">
        <v>41</v>
      </c>
      <c r="C25" s="7" t="s">
        <v>42</v>
      </c>
      <c r="D25" s="8">
        <v>2125104.09</v>
      </c>
      <c r="E25" s="8">
        <v>0</v>
      </c>
      <c r="F25" s="8">
        <v>0</v>
      </c>
      <c r="G25" s="8">
        <f t="shared" si="0"/>
        <v>2125104.09</v>
      </c>
      <c r="H25" s="8">
        <v>0</v>
      </c>
      <c r="I25" s="8">
        <v>0</v>
      </c>
      <c r="J25" s="8">
        <v>805433.11</v>
      </c>
      <c r="K25" s="8">
        <f t="shared" si="1"/>
        <v>805433.11</v>
      </c>
      <c r="L25" s="8">
        <f t="shared" si="2"/>
        <v>1319670.98</v>
      </c>
      <c r="M25" s="1"/>
    </row>
    <row r="26" spans="1:13" ht="21.95" customHeight="1" thickBot="1" x14ac:dyDescent="0.3">
      <c r="A26" s="1"/>
      <c r="B26" s="6" t="s">
        <v>43</v>
      </c>
      <c r="C26" s="7" t="s">
        <v>44</v>
      </c>
      <c r="D26" s="8">
        <v>2125104.09</v>
      </c>
      <c r="E26" s="8">
        <v>0</v>
      </c>
      <c r="F26" s="8">
        <v>0</v>
      </c>
      <c r="G26" s="8">
        <f t="shared" si="0"/>
        <v>2125104.09</v>
      </c>
      <c r="H26" s="8">
        <v>0</v>
      </c>
      <c r="I26" s="8">
        <v>0</v>
      </c>
      <c r="J26" s="8">
        <v>805433.11</v>
      </c>
      <c r="K26" s="8">
        <f t="shared" si="1"/>
        <v>805433.11</v>
      </c>
      <c r="L26" s="8">
        <f t="shared" si="2"/>
        <v>1319670.98</v>
      </c>
      <c r="M26" s="1"/>
    </row>
    <row r="27" spans="1:13" ht="21.95" customHeight="1" thickBot="1" x14ac:dyDescent="0.3">
      <c r="A27" s="1"/>
      <c r="B27" s="6" t="s">
        <v>45</v>
      </c>
      <c r="C27" s="7" t="s">
        <v>46</v>
      </c>
      <c r="D27" s="8">
        <v>17708695605.73</v>
      </c>
      <c r="E27" s="8">
        <v>89451709.379999995</v>
      </c>
      <c r="F27" s="8">
        <v>66400354.119999997</v>
      </c>
      <c r="G27" s="8">
        <f t="shared" si="0"/>
        <v>17731746960.990002</v>
      </c>
      <c r="H27" s="8">
        <v>0</v>
      </c>
      <c r="I27" s="8">
        <v>0</v>
      </c>
      <c r="J27" s="8">
        <v>8850745059.3500004</v>
      </c>
      <c r="K27" s="8">
        <f t="shared" si="1"/>
        <v>8850745059.3500004</v>
      </c>
      <c r="L27" s="8">
        <f t="shared" si="2"/>
        <v>8881001901.6400013</v>
      </c>
      <c r="M27" s="1"/>
    </row>
    <row r="28" spans="1:13" ht="21.95" customHeight="1" thickBot="1" x14ac:dyDescent="0.3">
      <c r="A28" s="1"/>
      <c r="B28" s="6" t="s">
        <v>47</v>
      </c>
      <c r="C28" s="7" t="s">
        <v>48</v>
      </c>
      <c r="D28" s="8">
        <v>1264303361.6900001</v>
      </c>
      <c r="E28" s="8">
        <v>930829.84</v>
      </c>
      <c r="F28" s="8">
        <v>1411512.57</v>
      </c>
      <c r="G28" s="8">
        <f t="shared" si="0"/>
        <v>1263822678.96</v>
      </c>
      <c r="H28" s="8">
        <v>0</v>
      </c>
      <c r="I28" s="8">
        <v>0</v>
      </c>
      <c r="J28" s="8">
        <v>488692156.22000003</v>
      </c>
      <c r="K28" s="8">
        <f t="shared" si="1"/>
        <v>488692156.22000003</v>
      </c>
      <c r="L28" s="8">
        <f t="shared" si="2"/>
        <v>775130522.74000001</v>
      </c>
      <c r="M28" s="1"/>
    </row>
    <row r="29" spans="1:13" ht="12" customHeight="1" thickBot="1" x14ac:dyDescent="0.3">
      <c r="A29" s="1"/>
      <c r="B29" s="6" t="s">
        <v>49</v>
      </c>
      <c r="C29" s="7" t="s">
        <v>50</v>
      </c>
      <c r="D29" s="8">
        <v>924154645.55999994</v>
      </c>
      <c r="E29" s="8">
        <v>845403.92</v>
      </c>
      <c r="F29" s="8">
        <v>972942</v>
      </c>
      <c r="G29" s="8">
        <f t="shared" si="0"/>
        <v>924027107.4799999</v>
      </c>
      <c r="H29" s="8">
        <v>0</v>
      </c>
      <c r="I29" s="8">
        <v>0</v>
      </c>
      <c r="J29" s="8">
        <v>366921452.87</v>
      </c>
      <c r="K29" s="8">
        <f t="shared" si="1"/>
        <v>366921452.87</v>
      </c>
      <c r="L29" s="8">
        <f t="shared" si="2"/>
        <v>557105654.6099999</v>
      </c>
      <c r="M29" s="1"/>
    </row>
    <row r="30" spans="1:13" ht="12" customHeight="1" thickBot="1" x14ac:dyDescent="0.3">
      <c r="A30" s="1"/>
      <c r="B30" s="6" t="s">
        <v>51</v>
      </c>
      <c r="C30" s="7" t="s">
        <v>52</v>
      </c>
      <c r="D30" s="8">
        <v>224337123.53999999</v>
      </c>
      <c r="E30" s="8">
        <v>50000</v>
      </c>
      <c r="F30" s="8">
        <v>160217</v>
      </c>
      <c r="G30" s="8">
        <f t="shared" si="0"/>
        <v>224226906.53999999</v>
      </c>
      <c r="H30" s="8">
        <v>0</v>
      </c>
      <c r="I30" s="8">
        <v>0</v>
      </c>
      <c r="J30" s="8">
        <v>76590706.569999993</v>
      </c>
      <c r="K30" s="8">
        <f t="shared" si="1"/>
        <v>76590706.569999993</v>
      </c>
      <c r="L30" s="8">
        <f t="shared" si="2"/>
        <v>147636199.97</v>
      </c>
      <c r="M30" s="1"/>
    </row>
    <row r="31" spans="1:13" ht="21.95" customHeight="1" thickBot="1" x14ac:dyDescent="0.3">
      <c r="A31" s="1"/>
      <c r="B31" s="6" t="s">
        <v>53</v>
      </c>
      <c r="C31" s="7" t="s">
        <v>54</v>
      </c>
      <c r="D31" s="8">
        <v>115811592.59</v>
      </c>
      <c r="E31" s="8">
        <v>35425.919999999998</v>
      </c>
      <c r="F31" s="8">
        <v>278353.57</v>
      </c>
      <c r="G31" s="8">
        <f t="shared" si="0"/>
        <v>115568664.94000001</v>
      </c>
      <c r="H31" s="8">
        <v>0</v>
      </c>
      <c r="I31" s="8">
        <v>0</v>
      </c>
      <c r="J31" s="8">
        <v>45179996.780000001</v>
      </c>
      <c r="K31" s="8">
        <f t="shared" si="1"/>
        <v>45179996.780000001</v>
      </c>
      <c r="L31" s="8">
        <f t="shared" si="2"/>
        <v>70388668.160000011</v>
      </c>
      <c r="M31" s="1"/>
    </row>
    <row r="32" spans="1:13" ht="33.950000000000003" customHeight="1" thickBot="1" x14ac:dyDescent="0.3">
      <c r="A32" s="1"/>
      <c r="B32" s="6" t="s">
        <v>55</v>
      </c>
      <c r="C32" s="7" t="s">
        <v>56</v>
      </c>
      <c r="D32" s="8">
        <v>5353817054.1999998</v>
      </c>
      <c r="E32" s="8">
        <v>19140531.32</v>
      </c>
      <c r="F32" s="8">
        <v>20820137.390000001</v>
      </c>
      <c r="G32" s="8">
        <f t="shared" si="0"/>
        <v>5352137448.1299992</v>
      </c>
      <c r="H32" s="8">
        <v>0</v>
      </c>
      <c r="I32" s="8">
        <v>0</v>
      </c>
      <c r="J32" s="8">
        <v>2093349334.8</v>
      </c>
      <c r="K32" s="8">
        <f t="shared" si="1"/>
        <v>2093349334.8</v>
      </c>
      <c r="L32" s="8">
        <f t="shared" si="2"/>
        <v>3258788113.329999</v>
      </c>
      <c r="M32" s="1"/>
    </row>
    <row r="33" spans="1:13" ht="12" customHeight="1" thickBot="1" x14ac:dyDescent="0.3">
      <c r="A33" s="1"/>
      <c r="B33" s="6" t="s">
        <v>57</v>
      </c>
      <c r="C33" s="7" t="s">
        <v>58</v>
      </c>
      <c r="D33" s="8">
        <v>1709542742.1199999</v>
      </c>
      <c r="E33" s="8">
        <v>4904106.96</v>
      </c>
      <c r="F33" s="8">
        <v>4265544.05</v>
      </c>
      <c r="G33" s="8">
        <f t="shared" si="0"/>
        <v>1710181305.03</v>
      </c>
      <c r="H33" s="8">
        <v>0</v>
      </c>
      <c r="I33" s="8">
        <v>0</v>
      </c>
      <c r="J33" s="8">
        <v>671826981.10000002</v>
      </c>
      <c r="K33" s="8">
        <f t="shared" si="1"/>
        <v>671826981.10000002</v>
      </c>
      <c r="L33" s="8">
        <f t="shared" si="2"/>
        <v>1038354323.9299999</v>
      </c>
      <c r="M33" s="1"/>
    </row>
    <row r="34" spans="1:13" ht="12" customHeight="1" thickBot="1" x14ac:dyDescent="0.3">
      <c r="A34" s="1"/>
      <c r="B34" s="6" t="s">
        <v>59</v>
      </c>
      <c r="C34" s="7" t="s">
        <v>60</v>
      </c>
      <c r="D34" s="8">
        <v>3515230418.48</v>
      </c>
      <c r="E34" s="8">
        <v>10794233.289999999</v>
      </c>
      <c r="F34" s="8">
        <v>10069461.34</v>
      </c>
      <c r="G34" s="8">
        <f t="shared" si="0"/>
        <v>3515955190.4299998</v>
      </c>
      <c r="H34" s="8">
        <v>0</v>
      </c>
      <c r="I34" s="8">
        <v>0</v>
      </c>
      <c r="J34" s="8">
        <v>1412080244.6099999</v>
      </c>
      <c r="K34" s="8">
        <f t="shared" si="1"/>
        <v>1412080244.6099999</v>
      </c>
      <c r="L34" s="8">
        <f t="shared" si="2"/>
        <v>2103874945.8199999</v>
      </c>
      <c r="M34" s="1"/>
    </row>
    <row r="35" spans="1:13" ht="12" customHeight="1" thickBot="1" x14ac:dyDescent="0.3">
      <c r="A35" s="1"/>
      <c r="B35" s="6" t="s">
        <v>61</v>
      </c>
      <c r="C35" s="7" t="s">
        <v>62</v>
      </c>
      <c r="D35" s="8">
        <v>32559195.98</v>
      </c>
      <c r="E35" s="8">
        <v>1290706.1499999999</v>
      </c>
      <c r="F35" s="8">
        <v>0</v>
      </c>
      <c r="G35" s="8">
        <f t="shared" si="0"/>
        <v>33849902.130000003</v>
      </c>
      <c r="H35" s="8">
        <v>0</v>
      </c>
      <c r="I35" s="8">
        <v>0</v>
      </c>
      <c r="J35" s="8">
        <v>3120911.24</v>
      </c>
      <c r="K35" s="8">
        <f t="shared" si="1"/>
        <v>3120911.24</v>
      </c>
      <c r="L35" s="8">
        <f t="shared" si="2"/>
        <v>30728990.890000001</v>
      </c>
      <c r="M35" s="1"/>
    </row>
    <row r="36" spans="1:13" ht="21.95" customHeight="1" thickBot="1" x14ac:dyDescent="0.3">
      <c r="A36" s="1"/>
      <c r="B36" s="6" t="s">
        <v>63</v>
      </c>
      <c r="C36" s="7" t="s">
        <v>64</v>
      </c>
      <c r="D36" s="8">
        <v>4680533</v>
      </c>
      <c r="E36" s="8">
        <v>134820</v>
      </c>
      <c r="F36" s="8">
        <v>134820</v>
      </c>
      <c r="G36" s="8">
        <f t="shared" si="0"/>
        <v>4680533</v>
      </c>
      <c r="H36" s="8">
        <v>0</v>
      </c>
      <c r="I36" s="8">
        <v>0</v>
      </c>
      <c r="J36" s="8">
        <v>10216.129999999999</v>
      </c>
      <c r="K36" s="8">
        <f t="shared" si="1"/>
        <v>10216.129999999999</v>
      </c>
      <c r="L36" s="8">
        <f t="shared" si="2"/>
        <v>4670316.87</v>
      </c>
      <c r="M36" s="1"/>
    </row>
    <row r="37" spans="1:13" ht="12" customHeight="1" thickBot="1" x14ac:dyDescent="0.3">
      <c r="A37" s="1"/>
      <c r="B37" s="6" t="s">
        <v>65</v>
      </c>
      <c r="C37" s="7" t="s">
        <v>66</v>
      </c>
      <c r="D37" s="8">
        <v>91804164.620000005</v>
      </c>
      <c r="E37" s="8">
        <v>2016664.92</v>
      </c>
      <c r="F37" s="8">
        <v>6350312</v>
      </c>
      <c r="G37" s="8">
        <f t="shared" si="0"/>
        <v>87470517.540000007</v>
      </c>
      <c r="H37" s="8">
        <v>0</v>
      </c>
      <c r="I37" s="8">
        <v>0</v>
      </c>
      <c r="J37" s="8">
        <v>6310981.7199999997</v>
      </c>
      <c r="K37" s="8">
        <f t="shared" si="1"/>
        <v>6310981.7199999997</v>
      </c>
      <c r="L37" s="8">
        <f t="shared" si="2"/>
        <v>81159535.820000008</v>
      </c>
      <c r="M37" s="1"/>
    </row>
    <row r="38" spans="1:13" ht="12" customHeight="1" thickBot="1" x14ac:dyDescent="0.3">
      <c r="A38" s="1"/>
      <c r="B38" s="6" t="s">
        <v>67</v>
      </c>
      <c r="C38" s="7" t="s">
        <v>68</v>
      </c>
      <c r="D38" s="8">
        <v>7436043</v>
      </c>
      <c r="E38" s="8">
        <v>0</v>
      </c>
      <c r="F38" s="8">
        <v>0</v>
      </c>
      <c r="G38" s="8">
        <f t="shared" si="0"/>
        <v>7436043</v>
      </c>
      <c r="H38" s="8">
        <v>0</v>
      </c>
      <c r="I38" s="8">
        <v>0</v>
      </c>
      <c r="J38" s="8">
        <v>950409.88</v>
      </c>
      <c r="K38" s="8">
        <f t="shared" si="1"/>
        <v>950409.88</v>
      </c>
      <c r="L38" s="8">
        <f t="shared" si="2"/>
        <v>6485633.1200000001</v>
      </c>
      <c r="M38" s="1"/>
    </row>
    <row r="39" spans="1:13" ht="21.95" customHeight="1" thickBot="1" x14ac:dyDescent="0.3">
      <c r="A39" s="1"/>
      <c r="B39" s="6" t="s">
        <v>69</v>
      </c>
      <c r="C39" s="7" t="s">
        <v>70</v>
      </c>
      <c r="D39" s="8">
        <v>7436043</v>
      </c>
      <c r="E39" s="8">
        <v>0</v>
      </c>
      <c r="F39" s="8">
        <v>0</v>
      </c>
      <c r="G39" s="8">
        <f t="shared" si="0"/>
        <v>7436043</v>
      </c>
      <c r="H39" s="8">
        <v>0</v>
      </c>
      <c r="I39" s="8">
        <v>0</v>
      </c>
      <c r="J39" s="8">
        <v>950409.88</v>
      </c>
      <c r="K39" s="8">
        <f t="shared" si="1"/>
        <v>950409.88</v>
      </c>
      <c r="L39" s="8">
        <f t="shared" si="2"/>
        <v>6485633.1200000001</v>
      </c>
      <c r="M39" s="1"/>
    </row>
    <row r="40" spans="1:13" ht="12" customHeight="1" thickBot="1" x14ac:dyDescent="0.3">
      <c r="A40" s="1"/>
      <c r="B40" s="6" t="s">
        <v>71</v>
      </c>
      <c r="C40" s="7" t="s">
        <v>72</v>
      </c>
      <c r="D40" s="8">
        <v>11072263676.57</v>
      </c>
      <c r="E40" s="8">
        <v>69380348.219999999</v>
      </c>
      <c r="F40" s="8">
        <v>44168704.159999996</v>
      </c>
      <c r="G40" s="8">
        <f t="shared" si="0"/>
        <v>11097475320.629999</v>
      </c>
      <c r="H40" s="8">
        <v>0</v>
      </c>
      <c r="I40" s="8">
        <v>0</v>
      </c>
      <c r="J40" s="8">
        <v>6265498258.2299995</v>
      </c>
      <c r="K40" s="8">
        <f t="shared" si="1"/>
        <v>6265498258.2299995</v>
      </c>
      <c r="L40" s="8">
        <f t="shared" si="2"/>
        <v>4831977062.3999996</v>
      </c>
      <c r="M40" s="1"/>
    </row>
    <row r="41" spans="1:13" ht="12" customHeight="1" thickBot="1" x14ac:dyDescent="0.3">
      <c r="A41" s="1"/>
      <c r="B41" s="6" t="s">
        <v>73</v>
      </c>
      <c r="C41" s="7" t="s">
        <v>74</v>
      </c>
      <c r="D41" s="8">
        <v>102079613.97</v>
      </c>
      <c r="E41" s="8">
        <v>0</v>
      </c>
      <c r="F41" s="8">
        <v>0</v>
      </c>
      <c r="G41" s="8">
        <f t="shared" si="0"/>
        <v>102079613.97</v>
      </c>
      <c r="H41" s="8">
        <v>0</v>
      </c>
      <c r="I41" s="8">
        <v>0</v>
      </c>
      <c r="J41" s="8">
        <v>40402382.149999999</v>
      </c>
      <c r="K41" s="8">
        <f t="shared" si="1"/>
        <v>40402382.149999999</v>
      </c>
      <c r="L41" s="8">
        <f t="shared" si="2"/>
        <v>61677231.82</v>
      </c>
      <c r="M41" s="1"/>
    </row>
    <row r="42" spans="1:13" ht="21.95" customHeight="1" thickBot="1" x14ac:dyDescent="0.3">
      <c r="A42" s="1"/>
      <c r="B42" s="6" t="s">
        <v>75</v>
      </c>
      <c r="C42" s="7" t="s">
        <v>76</v>
      </c>
      <c r="D42" s="8">
        <v>0</v>
      </c>
      <c r="E42" s="8">
        <v>0</v>
      </c>
      <c r="F42" s="8">
        <v>0</v>
      </c>
      <c r="G42" s="8">
        <f t="shared" si="0"/>
        <v>0</v>
      </c>
      <c r="H42" s="8">
        <v>0</v>
      </c>
      <c r="I42" s="8">
        <v>0</v>
      </c>
      <c r="J42" s="8">
        <v>0</v>
      </c>
      <c r="K42" s="8">
        <f t="shared" si="1"/>
        <v>0</v>
      </c>
      <c r="L42" s="8">
        <f t="shared" si="2"/>
        <v>0</v>
      </c>
      <c r="M42" s="1"/>
    </row>
    <row r="43" spans="1:13" ht="21.95" customHeight="1" thickBot="1" x14ac:dyDescent="0.3">
      <c r="A43" s="1"/>
      <c r="B43" s="6" t="s">
        <v>77</v>
      </c>
      <c r="C43" s="7" t="s">
        <v>78</v>
      </c>
      <c r="D43" s="8">
        <v>3211919692.23</v>
      </c>
      <c r="E43" s="8">
        <v>23756317.399999999</v>
      </c>
      <c r="F43" s="8">
        <v>7679430.6699999999</v>
      </c>
      <c r="G43" s="8">
        <f t="shared" si="0"/>
        <v>3227996578.96</v>
      </c>
      <c r="H43" s="8">
        <v>0</v>
      </c>
      <c r="I43" s="8">
        <v>0</v>
      </c>
      <c r="J43" s="8">
        <v>2238377184.6100001</v>
      </c>
      <c r="K43" s="8">
        <f t="shared" si="1"/>
        <v>2238377184.6100001</v>
      </c>
      <c r="L43" s="8">
        <f t="shared" si="2"/>
        <v>989619394.3499999</v>
      </c>
      <c r="M43" s="1"/>
    </row>
    <row r="44" spans="1:13" ht="12" customHeight="1" thickBot="1" x14ac:dyDescent="0.3">
      <c r="A44" s="1"/>
      <c r="B44" s="6" t="s">
        <v>79</v>
      </c>
      <c r="C44" s="7" t="s">
        <v>80</v>
      </c>
      <c r="D44" s="8">
        <v>2875886022.8499999</v>
      </c>
      <c r="E44" s="8">
        <v>31411079.579999998</v>
      </c>
      <c r="F44" s="8">
        <v>31404290.460000001</v>
      </c>
      <c r="G44" s="8">
        <f t="shared" si="0"/>
        <v>2875892811.9699998</v>
      </c>
      <c r="H44" s="8">
        <v>0</v>
      </c>
      <c r="I44" s="8">
        <v>0</v>
      </c>
      <c r="J44" s="8">
        <v>1289864098.76</v>
      </c>
      <c r="K44" s="8">
        <f t="shared" si="1"/>
        <v>1289864098.76</v>
      </c>
      <c r="L44" s="8">
        <f t="shared" si="2"/>
        <v>1586028713.2099998</v>
      </c>
      <c r="M44" s="1"/>
    </row>
    <row r="45" spans="1:13" ht="12" customHeight="1" thickBot="1" x14ac:dyDescent="0.3">
      <c r="A45" s="1"/>
      <c r="B45" s="6" t="s">
        <v>81</v>
      </c>
      <c r="C45" s="7" t="s">
        <v>82</v>
      </c>
      <c r="D45" s="8">
        <v>2561358197.0799999</v>
      </c>
      <c r="E45" s="8">
        <v>4792165.32</v>
      </c>
      <c r="F45" s="8">
        <v>4356372.03</v>
      </c>
      <c r="G45" s="8">
        <f t="shared" si="0"/>
        <v>2561793990.3699999</v>
      </c>
      <c r="H45" s="8">
        <v>0</v>
      </c>
      <c r="I45" s="8">
        <v>0</v>
      </c>
      <c r="J45" s="8">
        <v>1247143594.8599999</v>
      </c>
      <c r="K45" s="8">
        <f t="shared" si="1"/>
        <v>1247143594.8599999</v>
      </c>
      <c r="L45" s="8">
        <f t="shared" si="2"/>
        <v>1314650395.51</v>
      </c>
      <c r="M45" s="1"/>
    </row>
    <row r="46" spans="1:13" ht="21.95" customHeight="1" thickBot="1" x14ac:dyDescent="0.3">
      <c r="A46" s="1"/>
      <c r="B46" s="6" t="s">
        <v>83</v>
      </c>
      <c r="C46" s="7" t="s">
        <v>84</v>
      </c>
      <c r="D46" s="8">
        <v>153615353.58000001</v>
      </c>
      <c r="E46" s="8">
        <v>656393.84</v>
      </c>
      <c r="F46" s="8">
        <v>650483</v>
      </c>
      <c r="G46" s="8">
        <f t="shared" si="0"/>
        <v>153621264.42000002</v>
      </c>
      <c r="H46" s="8">
        <v>0</v>
      </c>
      <c r="I46" s="8">
        <v>0</v>
      </c>
      <c r="J46" s="8">
        <v>46541259.259999998</v>
      </c>
      <c r="K46" s="8">
        <f t="shared" si="1"/>
        <v>46541259.259999998</v>
      </c>
      <c r="L46" s="8">
        <f t="shared" si="2"/>
        <v>107080005.16000003</v>
      </c>
      <c r="M46" s="1"/>
    </row>
    <row r="47" spans="1:13" ht="12" customHeight="1" thickBot="1" x14ac:dyDescent="0.3">
      <c r="A47" s="1"/>
      <c r="B47" s="6" t="s">
        <v>85</v>
      </c>
      <c r="C47" s="7" t="s">
        <v>86</v>
      </c>
      <c r="D47" s="8">
        <v>1401834386.29</v>
      </c>
      <c r="E47" s="8">
        <v>8692253.0299999993</v>
      </c>
      <c r="F47" s="8">
        <v>0</v>
      </c>
      <c r="G47" s="8">
        <f t="shared" si="0"/>
        <v>1410526639.3199999</v>
      </c>
      <c r="H47" s="8">
        <v>0</v>
      </c>
      <c r="I47" s="8">
        <v>0</v>
      </c>
      <c r="J47" s="8">
        <v>917140246.62</v>
      </c>
      <c r="K47" s="8">
        <f t="shared" si="1"/>
        <v>917140246.62</v>
      </c>
      <c r="L47" s="8">
        <f t="shared" si="2"/>
        <v>493386392.69999993</v>
      </c>
      <c r="M47" s="1"/>
    </row>
    <row r="48" spans="1:13" ht="12" customHeight="1" thickBot="1" x14ac:dyDescent="0.3">
      <c r="A48" s="1"/>
      <c r="B48" s="6" t="s">
        <v>87</v>
      </c>
      <c r="C48" s="7" t="s">
        <v>88</v>
      </c>
      <c r="D48" s="8">
        <v>765570410.57000005</v>
      </c>
      <c r="E48" s="8">
        <v>72139.05</v>
      </c>
      <c r="F48" s="8">
        <v>78128</v>
      </c>
      <c r="G48" s="8">
        <f t="shared" si="0"/>
        <v>765564421.62</v>
      </c>
      <c r="H48" s="8">
        <v>0</v>
      </c>
      <c r="I48" s="8">
        <v>0</v>
      </c>
      <c r="J48" s="8">
        <v>486029491.97000003</v>
      </c>
      <c r="K48" s="8">
        <f t="shared" si="1"/>
        <v>486029491.97000003</v>
      </c>
      <c r="L48" s="8">
        <f t="shared" si="2"/>
        <v>279534929.64999998</v>
      </c>
      <c r="M48" s="1"/>
    </row>
    <row r="49" spans="1:13" ht="12" customHeight="1" thickBot="1" x14ac:dyDescent="0.3">
      <c r="A49" s="1"/>
      <c r="B49" s="6" t="s">
        <v>89</v>
      </c>
      <c r="C49" s="7" t="s">
        <v>90</v>
      </c>
      <c r="D49" s="8">
        <v>10875470.27</v>
      </c>
      <c r="E49" s="8">
        <v>0</v>
      </c>
      <c r="F49" s="8">
        <v>0</v>
      </c>
      <c r="G49" s="8">
        <f t="shared" si="0"/>
        <v>10875470.27</v>
      </c>
      <c r="H49" s="8">
        <v>0</v>
      </c>
      <c r="I49" s="8">
        <v>0</v>
      </c>
      <c r="J49" s="8">
        <v>2254900.2200000002</v>
      </c>
      <c r="K49" s="8">
        <f t="shared" si="1"/>
        <v>2254900.2200000002</v>
      </c>
      <c r="L49" s="8">
        <f t="shared" si="2"/>
        <v>8620570.0499999989</v>
      </c>
      <c r="M49" s="1"/>
    </row>
    <row r="50" spans="1:13" ht="12" customHeight="1" thickBot="1" x14ac:dyDescent="0.3">
      <c r="A50" s="1"/>
      <c r="B50" s="6" t="s">
        <v>91</v>
      </c>
      <c r="C50" s="7" t="s">
        <v>90</v>
      </c>
      <c r="D50" s="8">
        <v>10875470.27</v>
      </c>
      <c r="E50" s="8">
        <v>0</v>
      </c>
      <c r="F50" s="8">
        <v>0</v>
      </c>
      <c r="G50" s="8">
        <f t="shared" si="0"/>
        <v>10875470.27</v>
      </c>
      <c r="H50" s="8">
        <v>0</v>
      </c>
      <c r="I50" s="8">
        <v>0</v>
      </c>
      <c r="J50" s="8">
        <v>2254900.2200000002</v>
      </c>
      <c r="K50" s="8">
        <f t="shared" si="1"/>
        <v>2254900.2200000002</v>
      </c>
      <c r="L50" s="8">
        <f t="shared" si="2"/>
        <v>8620570.0499999989</v>
      </c>
      <c r="M50" s="1"/>
    </row>
    <row r="51" spans="1:13" ht="12" customHeight="1" thickBot="1" x14ac:dyDescent="0.3">
      <c r="A51" s="1"/>
      <c r="B51" s="6" t="s">
        <v>92</v>
      </c>
      <c r="C51" s="7" t="s">
        <v>93</v>
      </c>
      <c r="D51" s="8">
        <v>6399670785.79</v>
      </c>
      <c r="E51" s="8">
        <v>53986439.18</v>
      </c>
      <c r="F51" s="8">
        <v>29252208.59</v>
      </c>
      <c r="G51" s="8">
        <f t="shared" si="0"/>
        <v>6424405016.3800001</v>
      </c>
      <c r="H51" s="8">
        <v>0</v>
      </c>
      <c r="I51" s="8">
        <v>0</v>
      </c>
      <c r="J51" s="8">
        <v>4011232359.23</v>
      </c>
      <c r="K51" s="8">
        <f t="shared" si="1"/>
        <v>4011232359.23</v>
      </c>
      <c r="L51" s="8">
        <f t="shared" si="2"/>
        <v>2413172657.1500001</v>
      </c>
      <c r="M51" s="1"/>
    </row>
    <row r="52" spans="1:13" ht="21.95" customHeight="1" thickBot="1" x14ac:dyDescent="0.3">
      <c r="A52" s="1"/>
      <c r="B52" s="6" t="s">
        <v>94</v>
      </c>
      <c r="C52" s="7" t="s">
        <v>95</v>
      </c>
      <c r="D52" s="8">
        <v>6304320982.8699999</v>
      </c>
      <c r="E52" s="8">
        <v>49245932.060000002</v>
      </c>
      <c r="F52" s="8">
        <v>23040696.59</v>
      </c>
      <c r="G52" s="8">
        <f t="shared" si="0"/>
        <v>6330526218.3400002</v>
      </c>
      <c r="H52" s="8">
        <v>0</v>
      </c>
      <c r="I52" s="8">
        <v>0</v>
      </c>
      <c r="J52" s="8">
        <v>4009642845.96</v>
      </c>
      <c r="K52" s="8">
        <f t="shared" si="1"/>
        <v>4009642845.96</v>
      </c>
      <c r="L52" s="8">
        <f t="shared" si="2"/>
        <v>2320883372.3800001</v>
      </c>
      <c r="M52" s="1"/>
    </row>
    <row r="53" spans="1:13" ht="12" customHeight="1" thickBot="1" x14ac:dyDescent="0.3">
      <c r="A53" s="1"/>
      <c r="B53" s="6" t="s">
        <v>96</v>
      </c>
      <c r="C53" s="7" t="s">
        <v>97</v>
      </c>
      <c r="D53" s="8">
        <v>0.01</v>
      </c>
      <c r="E53" s="8">
        <v>0</v>
      </c>
      <c r="F53" s="8">
        <v>0</v>
      </c>
      <c r="G53" s="8">
        <f t="shared" si="0"/>
        <v>0.01</v>
      </c>
      <c r="H53" s="8">
        <v>0</v>
      </c>
      <c r="I53" s="8">
        <v>0</v>
      </c>
      <c r="J53" s="8">
        <v>0</v>
      </c>
      <c r="K53" s="8">
        <f t="shared" si="1"/>
        <v>0</v>
      </c>
      <c r="L53" s="8">
        <f t="shared" si="2"/>
        <v>0.01</v>
      </c>
      <c r="M53" s="1"/>
    </row>
    <row r="54" spans="1:13" ht="21.95" customHeight="1" thickBot="1" x14ac:dyDescent="0.3">
      <c r="A54" s="1"/>
      <c r="B54" s="6" t="s">
        <v>98</v>
      </c>
      <c r="C54" s="7" t="s">
        <v>99</v>
      </c>
      <c r="D54" s="8">
        <v>2788795797.2600002</v>
      </c>
      <c r="E54" s="8">
        <v>23650621.059999999</v>
      </c>
      <c r="F54" s="8">
        <v>13048439.970000001</v>
      </c>
      <c r="G54" s="8">
        <f t="shared" si="0"/>
        <v>2799397978.3500004</v>
      </c>
      <c r="H54" s="8">
        <v>0</v>
      </c>
      <c r="I54" s="8">
        <v>0</v>
      </c>
      <c r="J54" s="8">
        <v>1845872066.2</v>
      </c>
      <c r="K54" s="8">
        <f t="shared" si="1"/>
        <v>1845872066.2</v>
      </c>
      <c r="L54" s="8">
        <f t="shared" si="2"/>
        <v>953525912.15000033</v>
      </c>
      <c r="M54" s="1"/>
    </row>
    <row r="55" spans="1:13" ht="21.95" customHeight="1" thickBot="1" x14ac:dyDescent="0.3">
      <c r="A55" s="1"/>
      <c r="B55" s="6" t="s">
        <v>100</v>
      </c>
      <c r="C55" s="7" t="s">
        <v>101</v>
      </c>
      <c r="D55" s="8">
        <v>2239290976.4200001</v>
      </c>
      <c r="E55" s="8">
        <v>17726589.030000001</v>
      </c>
      <c r="F55" s="8">
        <v>6510836.2000000002</v>
      </c>
      <c r="G55" s="8">
        <f t="shared" si="0"/>
        <v>2250506729.2500005</v>
      </c>
      <c r="H55" s="8">
        <v>0</v>
      </c>
      <c r="I55" s="8">
        <v>0</v>
      </c>
      <c r="J55" s="8">
        <v>1368822123.9000001</v>
      </c>
      <c r="K55" s="8">
        <f t="shared" si="1"/>
        <v>1368822123.9000001</v>
      </c>
      <c r="L55" s="8">
        <f t="shared" si="2"/>
        <v>881684605.35000038</v>
      </c>
      <c r="M55" s="1"/>
    </row>
    <row r="56" spans="1:13" ht="21.95" customHeight="1" thickBot="1" x14ac:dyDescent="0.3">
      <c r="A56" s="1"/>
      <c r="B56" s="6" t="s">
        <v>102</v>
      </c>
      <c r="C56" s="7" t="s">
        <v>103</v>
      </c>
      <c r="D56" s="8">
        <v>655796885.99000001</v>
      </c>
      <c r="E56" s="8">
        <v>4193115.79</v>
      </c>
      <c r="F56" s="8">
        <v>1021869.13</v>
      </c>
      <c r="G56" s="8">
        <f t="shared" si="0"/>
        <v>658968132.64999998</v>
      </c>
      <c r="H56" s="8">
        <v>0</v>
      </c>
      <c r="I56" s="8">
        <v>0</v>
      </c>
      <c r="J56" s="8">
        <v>197223100.96000001</v>
      </c>
      <c r="K56" s="8">
        <f t="shared" si="1"/>
        <v>197223100.96000001</v>
      </c>
      <c r="L56" s="8">
        <f t="shared" si="2"/>
        <v>461745031.68999994</v>
      </c>
      <c r="M56" s="1"/>
    </row>
    <row r="57" spans="1:13" ht="45" customHeight="1" thickBot="1" x14ac:dyDescent="0.3">
      <c r="A57" s="1"/>
      <c r="B57" s="6" t="s">
        <v>104</v>
      </c>
      <c r="C57" s="7" t="s">
        <v>105</v>
      </c>
      <c r="D57" s="8">
        <v>325800594.24000001</v>
      </c>
      <c r="E57" s="8">
        <v>2057663.5</v>
      </c>
      <c r="F57" s="8">
        <v>1013098.58</v>
      </c>
      <c r="G57" s="8">
        <f t="shared" si="0"/>
        <v>326845159.16000003</v>
      </c>
      <c r="H57" s="8">
        <v>0</v>
      </c>
      <c r="I57" s="8">
        <v>0</v>
      </c>
      <c r="J57" s="8">
        <v>161513737.93000001</v>
      </c>
      <c r="K57" s="8">
        <f t="shared" si="1"/>
        <v>161513737.93000001</v>
      </c>
      <c r="L57" s="8">
        <f t="shared" si="2"/>
        <v>165331421.23000002</v>
      </c>
      <c r="M57" s="1"/>
    </row>
    <row r="58" spans="1:13" ht="21.95" customHeight="1" thickBot="1" x14ac:dyDescent="0.3">
      <c r="A58" s="1"/>
      <c r="B58" s="6" t="s">
        <v>106</v>
      </c>
      <c r="C58" s="7" t="s">
        <v>107</v>
      </c>
      <c r="D58" s="8">
        <v>294636728.94999999</v>
      </c>
      <c r="E58" s="8">
        <v>1617942.68</v>
      </c>
      <c r="F58" s="8">
        <v>1446452.71</v>
      </c>
      <c r="G58" s="8">
        <f t="shared" si="0"/>
        <v>294808218.92000002</v>
      </c>
      <c r="H58" s="8">
        <v>0</v>
      </c>
      <c r="I58" s="8">
        <v>0</v>
      </c>
      <c r="J58" s="8">
        <v>436211816.97000003</v>
      </c>
      <c r="K58" s="8">
        <f t="shared" si="1"/>
        <v>436211816.97000003</v>
      </c>
      <c r="L58" s="8">
        <f t="shared" si="2"/>
        <v>-141403598.05000001</v>
      </c>
      <c r="M58" s="1"/>
    </row>
    <row r="59" spans="1:13" ht="12" customHeight="1" thickBot="1" x14ac:dyDescent="0.3">
      <c r="A59" s="1"/>
      <c r="B59" s="6" t="s">
        <v>108</v>
      </c>
      <c r="C59" s="7" t="s">
        <v>109</v>
      </c>
      <c r="D59" s="8">
        <v>95349802.920000002</v>
      </c>
      <c r="E59" s="8">
        <v>4740507.12</v>
      </c>
      <c r="F59" s="8">
        <v>6211512</v>
      </c>
      <c r="G59" s="8">
        <f t="shared" si="0"/>
        <v>93878798.040000007</v>
      </c>
      <c r="H59" s="8">
        <v>0</v>
      </c>
      <c r="I59" s="8">
        <v>0</v>
      </c>
      <c r="J59" s="8">
        <v>1589513.27</v>
      </c>
      <c r="K59" s="8">
        <f t="shared" si="1"/>
        <v>1589513.27</v>
      </c>
      <c r="L59" s="8">
        <f t="shared" si="2"/>
        <v>92289284.770000011</v>
      </c>
      <c r="M59" s="1"/>
    </row>
    <row r="60" spans="1:13" ht="12" customHeight="1" thickBot="1" x14ac:dyDescent="0.3">
      <c r="A60" s="1"/>
      <c r="B60" s="6" t="s">
        <v>110</v>
      </c>
      <c r="C60" s="7" t="s">
        <v>111</v>
      </c>
      <c r="D60" s="8">
        <v>95349802.920000002</v>
      </c>
      <c r="E60" s="8">
        <v>4740507.12</v>
      </c>
      <c r="F60" s="8">
        <v>6211512</v>
      </c>
      <c r="G60" s="8">
        <f t="shared" si="0"/>
        <v>93878798.040000007</v>
      </c>
      <c r="H60" s="8">
        <v>0</v>
      </c>
      <c r="I60" s="8">
        <v>0</v>
      </c>
      <c r="J60" s="8">
        <v>1589513.27</v>
      </c>
      <c r="K60" s="8">
        <f t="shared" si="1"/>
        <v>1589513.27</v>
      </c>
      <c r="L60" s="8">
        <f t="shared" si="2"/>
        <v>92289284.770000011</v>
      </c>
      <c r="M60" s="1"/>
    </row>
    <row r="61" spans="1:13" ht="21.95" customHeight="1" thickBot="1" x14ac:dyDescent="0.3">
      <c r="A61" s="1"/>
      <c r="B61" s="6" t="s">
        <v>112</v>
      </c>
      <c r="C61" s="7" t="s">
        <v>113</v>
      </c>
      <c r="D61" s="8">
        <v>9090599884.9899998</v>
      </c>
      <c r="E61" s="8">
        <v>19242033.789999999</v>
      </c>
      <c r="F61" s="8">
        <v>23806157.800000001</v>
      </c>
      <c r="G61" s="8">
        <f t="shared" si="0"/>
        <v>9086035760.9800014</v>
      </c>
      <c r="H61" s="8">
        <v>0</v>
      </c>
      <c r="I61" s="8">
        <v>0</v>
      </c>
      <c r="J61" s="8">
        <v>3933532227.0599999</v>
      </c>
      <c r="K61" s="8">
        <f t="shared" si="1"/>
        <v>3933532227.0599999</v>
      </c>
      <c r="L61" s="8">
        <f t="shared" si="2"/>
        <v>5152503533.920002</v>
      </c>
      <c r="M61" s="1"/>
    </row>
    <row r="62" spans="1:13" ht="21.95" customHeight="1" thickBot="1" x14ac:dyDescent="0.3">
      <c r="A62" s="1"/>
      <c r="B62" s="6" t="s">
        <v>114</v>
      </c>
      <c r="C62" s="7" t="s">
        <v>115</v>
      </c>
      <c r="D62" s="8">
        <v>677400418.17999995</v>
      </c>
      <c r="E62" s="8">
        <v>7073429.8099999996</v>
      </c>
      <c r="F62" s="8">
        <v>4197677.3600000003</v>
      </c>
      <c r="G62" s="8">
        <f t="shared" si="0"/>
        <v>680276170.62999988</v>
      </c>
      <c r="H62" s="8">
        <v>0</v>
      </c>
      <c r="I62" s="8">
        <v>0</v>
      </c>
      <c r="J62" s="8">
        <v>293116280.29000002</v>
      </c>
      <c r="K62" s="8">
        <f t="shared" si="1"/>
        <v>293116280.29000002</v>
      </c>
      <c r="L62" s="8">
        <f t="shared" si="2"/>
        <v>387159890.33999985</v>
      </c>
      <c r="M62" s="1"/>
    </row>
    <row r="63" spans="1:13" ht="12" customHeight="1" thickBot="1" x14ac:dyDescent="0.3">
      <c r="A63" s="1"/>
      <c r="B63" s="6" t="s">
        <v>116</v>
      </c>
      <c r="C63" s="7" t="s">
        <v>117</v>
      </c>
      <c r="D63" s="8">
        <v>455638161.18000001</v>
      </c>
      <c r="E63" s="8">
        <v>1976044.94</v>
      </c>
      <c r="F63" s="8">
        <v>709757.3</v>
      </c>
      <c r="G63" s="8">
        <f t="shared" si="0"/>
        <v>456904448.81999999</v>
      </c>
      <c r="H63" s="8">
        <v>0</v>
      </c>
      <c r="I63" s="8">
        <v>0</v>
      </c>
      <c r="J63" s="8">
        <v>223247134.31</v>
      </c>
      <c r="K63" s="8">
        <f t="shared" si="1"/>
        <v>223247134.31</v>
      </c>
      <c r="L63" s="8">
        <f t="shared" si="2"/>
        <v>233657314.50999999</v>
      </c>
      <c r="M63" s="1"/>
    </row>
    <row r="64" spans="1:13" ht="21.95" customHeight="1" thickBot="1" x14ac:dyDescent="0.3">
      <c r="A64" s="1"/>
      <c r="B64" s="6" t="s">
        <v>118</v>
      </c>
      <c r="C64" s="7" t="s">
        <v>119</v>
      </c>
      <c r="D64" s="8">
        <v>221762257</v>
      </c>
      <c r="E64" s="8">
        <v>5097384.87</v>
      </c>
      <c r="F64" s="8">
        <v>3487920.06</v>
      </c>
      <c r="G64" s="8">
        <f t="shared" si="0"/>
        <v>223371721.81</v>
      </c>
      <c r="H64" s="8">
        <v>0</v>
      </c>
      <c r="I64" s="8">
        <v>0</v>
      </c>
      <c r="J64" s="8">
        <v>69869145.980000004</v>
      </c>
      <c r="K64" s="8">
        <f t="shared" si="1"/>
        <v>69869145.980000004</v>
      </c>
      <c r="L64" s="8">
        <f t="shared" si="2"/>
        <v>153502575.82999998</v>
      </c>
      <c r="M64" s="1"/>
    </row>
    <row r="65" spans="1:13" ht="12" customHeight="1" thickBot="1" x14ac:dyDescent="0.3">
      <c r="A65" s="1"/>
      <c r="B65" s="6" t="s">
        <v>120</v>
      </c>
      <c r="C65" s="7" t="s">
        <v>121</v>
      </c>
      <c r="D65" s="8">
        <v>121513484.78</v>
      </c>
      <c r="E65" s="8">
        <v>1600000</v>
      </c>
      <c r="F65" s="8">
        <v>0</v>
      </c>
      <c r="G65" s="8">
        <f t="shared" si="0"/>
        <v>123113484.78</v>
      </c>
      <c r="H65" s="8">
        <v>0</v>
      </c>
      <c r="I65" s="8">
        <v>0</v>
      </c>
      <c r="J65" s="8">
        <v>31277669.07</v>
      </c>
      <c r="K65" s="8">
        <f t="shared" si="1"/>
        <v>31277669.07</v>
      </c>
      <c r="L65" s="8">
        <f t="shared" si="2"/>
        <v>91835815.710000008</v>
      </c>
      <c r="M65" s="1"/>
    </row>
    <row r="66" spans="1:13" ht="21.95" customHeight="1" thickBot="1" x14ac:dyDescent="0.3">
      <c r="A66" s="1"/>
      <c r="B66" s="6" t="s">
        <v>122</v>
      </c>
      <c r="C66" s="7" t="s">
        <v>123</v>
      </c>
      <c r="D66" s="8">
        <v>34988781.759999998</v>
      </c>
      <c r="E66" s="8">
        <v>0</v>
      </c>
      <c r="F66" s="8">
        <v>0</v>
      </c>
      <c r="G66" s="8">
        <f t="shared" si="0"/>
        <v>34988781.759999998</v>
      </c>
      <c r="H66" s="8">
        <v>0</v>
      </c>
      <c r="I66" s="8">
        <v>0</v>
      </c>
      <c r="J66" s="8">
        <v>7438071.8700000001</v>
      </c>
      <c r="K66" s="8">
        <f t="shared" si="1"/>
        <v>7438071.8700000001</v>
      </c>
      <c r="L66" s="8">
        <f t="shared" si="2"/>
        <v>27550709.889999997</v>
      </c>
      <c r="M66" s="1"/>
    </row>
    <row r="67" spans="1:13" ht="33.950000000000003" customHeight="1" thickBot="1" x14ac:dyDescent="0.3">
      <c r="A67" s="1"/>
      <c r="B67" s="6" t="s">
        <v>124</v>
      </c>
      <c r="C67" s="7" t="s">
        <v>125</v>
      </c>
      <c r="D67" s="8">
        <v>86524703.019999996</v>
      </c>
      <c r="E67" s="8">
        <v>1600000</v>
      </c>
      <c r="F67" s="8">
        <v>0</v>
      </c>
      <c r="G67" s="8">
        <f t="shared" si="0"/>
        <v>88124703.019999996</v>
      </c>
      <c r="H67" s="8">
        <v>0</v>
      </c>
      <c r="I67" s="8">
        <v>0</v>
      </c>
      <c r="J67" s="8">
        <v>23839597.199999999</v>
      </c>
      <c r="K67" s="8">
        <f t="shared" si="1"/>
        <v>23839597.199999999</v>
      </c>
      <c r="L67" s="8">
        <f t="shared" si="2"/>
        <v>64285105.819999993</v>
      </c>
      <c r="M67" s="1"/>
    </row>
    <row r="68" spans="1:13" ht="21.95" customHeight="1" thickBot="1" x14ac:dyDescent="0.3">
      <c r="A68" s="1"/>
      <c r="B68" s="6" t="s">
        <v>126</v>
      </c>
      <c r="C68" s="7" t="s">
        <v>127</v>
      </c>
      <c r="D68" s="8">
        <v>167030187.91999999</v>
      </c>
      <c r="E68" s="8">
        <v>0</v>
      </c>
      <c r="F68" s="8">
        <v>0</v>
      </c>
      <c r="G68" s="8">
        <f t="shared" si="0"/>
        <v>167030187.91999999</v>
      </c>
      <c r="H68" s="8">
        <v>0</v>
      </c>
      <c r="I68" s="8">
        <v>0</v>
      </c>
      <c r="J68" s="8">
        <v>33218000</v>
      </c>
      <c r="K68" s="8">
        <f t="shared" si="1"/>
        <v>33218000</v>
      </c>
      <c r="L68" s="8">
        <f t="shared" si="2"/>
        <v>133812187.91999999</v>
      </c>
      <c r="M68" s="1"/>
    </row>
    <row r="69" spans="1:13" ht="12" customHeight="1" thickBot="1" x14ac:dyDescent="0.3">
      <c r="A69" s="1"/>
      <c r="B69" s="6" t="s">
        <v>128</v>
      </c>
      <c r="C69" s="7" t="s">
        <v>129</v>
      </c>
      <c r="D69" s="8">
        <v>167030187.91999999</v>
      </c>
      <c r="E69" s="8">
        <v>0</v>
      </c>
      <c r="F69" s="8">
        <v>0</v>
      </c>
      <c r="G69" s="8">
        <f t="shared" si="0"/>
        <v>167030187.91999999</v>
      </c>
      <c r="H69" s="8">
        <v>0</v>
      </c>
      <c r="I69" s="8">
        <v>0</v>
      </c>
      <c r="J69" s="8">
        <v>33218000</v>
      </c>
      <c r="K69" s="8">
        <f t="shared" si="1"/>
        <v>33218000</v>
      </c>
      <c r="L69" s="8">
        <f t="shared" si="2"/>
        <v>133812187.91999999</v>
      </c>
      <c r="M69" s="1"/>
    </row>
    <row r="70" spans="1:13" ht="12" customHeight="1" thickBot="1" x14ac:dyDescent="0.3">
      <c r="A70" s="1"/>
      <c r="B70" s="6" t="s">
        <v>130</v>
      </c>
      <c r="C70" s="7" t="s">
        <v>131</v>
      </c>
      <c r="D70" s="8">
        <v>5632114449.9700003</v>
      </c>
      <c r="E70" s="8">
        <v>2672996.7599999998</v>
      </c>
      <c r="F70" s="8">
        <v>13111229.130000001</v>
      </c>
      <c r="G70" s="8">
        <f t="shared" si="0"/>
        <v>5621676217.6000004</v>
      </c>
      <c r="H70" s="8">
        <v>0</v>
      </c>
      <c r="I70" s="8">
        <v>0</v>
      </c>
      <c r="J70" s="8">
        <v>2603765375.4200001</v>
      </c>
      <c r="K70" s="8">
        <f t="shared" si="1"/>
        <v>2603765375.4200001</v>
      </c>
      <c r="L70" s="8">
        <f t="shared" si="2"/>
        <v>3017910842.1800003</v>
      </c>
      <c r="M70" s="1"/>
    </row>
    <row r="71" spans="1:13" ht="21.95" customHeight="1" thickBot="1" x14ac:dyDescent="0.3">
      <c r="A71" s="1"/>
      <c r="B71" s="6" t="s">
        <v>132</v>
      </c>
      <c r="C71" s="7" t="s">
        <v>133</v>
      </c>
      <c r="D71" s="8">
        <v>52995288.600000001</v>
      </c>
      <c r="E71" s="8">
        <v>55634.26</v>
      </c>
      <c r="F71" s="8">
        <v>9410730</v>
      </c>
      <c r="G71" s="8">
        <f t="shared" si="0"/>
        <v>43640192.859999999</v>
      </c>
      <c r="H71" s="8">
        <v>0</v>
      </c>
      <c r="I71" s="8">
        <v>0</v>
      </c>
      <c r="J71" s="8">
        <v>11270309</v>
      </c>
      <c r="K71" s="8">
        <f t="shared" si="1"/>
        <v>11270309</v>
      </c>
      <c r="L71" s="8">
        <f t="shared" si="2"/>
        <v>32369883.859999999</v>
      </c>
      <c r="M71" s="1"/>
    </row>
    <row r="72" spans="1:13" ht="12" customHeight="1" thickBot="1" x14ac:dyDescent="0.3">
      <c r="A72" s="1"/>
      <c r="B72" s="6" t="s">
        <v>134</v>
      </c>
      <c r="C72" s="7" t="s">
        <v>135</v>
      </c>
      <c r="D72" s="8">
        <v>1026489316.15</v>
      </c>
      <c r="E72" s="8">
        <v>206590.4</v>
      </c>
      <c r="F72" s="8">
        <v>597149.46</v>
      </c>
      <c r="G72" s="8">
        <f t="shared" si="0"/>
        <v>1026098757.0899999</v>
      </c>
      <c r="H72" s="8">
        <v>0</v>
      </c>
      <c r="I72" s="8">
        <v>0</v>
      </c>
      <c r="J72" s="8">
        <v>485526432.95999998</v>
      </c>
      <c r="K72" s="8">
        <f t="shared" si="1"/>
        <v>485526432.95999998</v>
      </c>
      <c r="L72" s="8">
        <f t="shared" si="2"/>
        <v>540572324.12999988</v>
      </c>
      <c r="M72" s="1"/>
    </row>
    <row r="73" spans="1:13" ht="21.95" customHeight="1" thickBot="1" x14ac:dyDescent="0.3">
      <c r="A73" s="1"/>
      <c r="B73" s="6" t="s">
        <v>136</v>
      </c>
      <c r="C73" s="7" t="s">
        <v>137</v>
      </c>
      <c r="D73" s="8">
        <v>1207588955.0599999</v>
      </c>
      <c r="E73" s="8">
        <v>0</v>
      </c>
      <c r="F73" s="8">
        <v>0</v>
      </c>
      <c r="G73" s="8">
        <f t="shared" si="0"/>
        <v>1207588955.0599999</v>
      </c>
      <c r="H73" s="8">
        <v>0</v>
      </c>
      <c r="I73" s="8">
        <v>0</v>
      </c>
      <c r="J73" s="8">
        <v>399433267.68000001</v>
      </c>
      <c r="K73" s="8">
        <f t="shared" si="1"/>
        <v>399433267.68000001</v>
      </c>
      <c r="L73" s="8">
        <f t="shared" si="2"/>
        <v>808155687.37999988</v>
      </c>
      <c r="M73" s="1"/>
    </row>
    <row r="74" spans="1:13" ht="21.95" customHeight="1" thickBot="1" x14ac:dyDescent="0.3">
      <c r="A74" s="1"/>
      <c r="B74" s="6" t="s">
        <v>138</v>
      </c>
      <c r="C74" s="7" t="s">
        <v>139</v>
      </c>
      <c r="D74" s="8">
        <v>1861891924.9000001</v>
      </c>
      <c r="E74" s="8">
        <v>296426.90000000002</v>
      </c>
      <c r="F74" s="8">
        <v>385592</v>
      </c>
      <c r="G74" s="8">
        <f t="shared" si="0"/>
        <v>1861802759.8000002</v>
      </c>
      <c r="H74" s="8">
        <v>0</v>
      </c>
      <c r="I74" s="8">
        <v>0</v>
      </c>
      <c r="J74" s="8">
        <v>1285092599.45</v>
      </c>
      <c r="K74" s="8">
        <f t="shared" si="1"/>
        <v>1285092599.45</v>
      </c>
      <c r="L74" s="8">
        <f t="shared" si="2"/>
        <v>576710160.35000014</v>
      </c>
      <c r="M74" s="1"/>
    </row>
    <row r="75" spans="1:13" ht="12" customHeight="1" thickBot="1" x14ac:dyDescent="0.3">
      <c r="A75" s="1"/>
      <c r="B75" s="6" t="s">
        <v>140</v>
      </c>
      <c r="C75" s="7" t="s">
        <v>141</v>
      </c>
      <c r="D75" s="8">
        <v>45905624.539999999</v>
      </c>
      <c r="E75" s="8">
        <v>0</v>
      </c>
      <c r="F75" s="8">
        <v>0</v>
      </c>
      <c r="G75" s="8">
        <f t="shared" si="0"/>
        <v>45905624.539999999</v>
      </c>
      <c r="H75" s="8">
        <v>0</v>
      </c>
      <c r="I75" s="8">
        <v>0</v>
      </c>
      <c r="J75" s="8">
        <v>3873167.45</v>
      </c>
      <c r="K75" s="8">
        <f t="shared" si="1"/>
        <v>3873167.45</v>
      </c>
      <c r="L75" s="8">
        <f t="shared" si="2"/>
        <v>42032457.089999996</v>
      </c>
      <c r="M75" s="1"/>
    </row>
    <row r="76" spans="1:13" ht="21.95" customHeight="1" thickBot="1" x14ac:dyDescent="0.3">
      <c r="A76" s="1"/>
      <c r="B76" s="6" t="s">
        <v>142</v>
      </c>
      <c r="C76" s="7" t="s">
        <v>143</v>
      </c>
      <c r="D76" s="8">
        <v>1435756251.1199999</v>
      </c>
      <c r="E76" s="8">
        <v>2114345.2000000002</v>
      </c>
      <c r="F76" s="8">
        <v>2363005.67</v>
      </c>
      <c r="G76" s="8">
        <f t="shared" ref="G76:G142" si="3">+D76+E76-F76</f>
        <v>1435507590.6499999</v>
      </c>
      <c r="H76" s="8">
        <v>0</v>
      </c>
      <c r="I76" s="8">
        <v>0</v>
      </c>
      <c r="J76" s="8">
        <f>418569848.88-250</f>
        <v>418569598.88</v>
      </c>
      <c r="K76" s="8">
        <f t="shared" ref="K76:K142" si="4">+H76+I76+J76</f>
        <v>418569598.88</v>
      </c>
      <c r="L76" s="8">
        <f t="shared" ref="L76:L142" si="5">+G76-K76</f>
        <v>1016937991.7699999</v>
      </c>
      <c r="M76" s="1"/>
    </row>
    <row r="77" spans="1:13" ht="45" customHeight="1" thickBot="1" x14ac:dyDescent="0.3">
      <c r="A77" s="1"/>
      <c r="B77" s="6" t="s">
        <v>144</v>
      </c>
      <c r="C77" s="7" t="s">
        <v>145</v>
      </c>
      <c r="D77" s="8">
        <v>1487089.6</v>
      </c>
      <c r="E77" s="8">
        <v>0</v>
      </c>
      <c r="F77" s="8">
        <v>354752</v>
      </c>
      <c r="G77" s="8">
        <f t="shared" si="3"/>
        <v>1132337.6000000001</v>
      </c>
      <c r="H77" s="8">
        <v>0</v>
      </c>
      <c r="I77" s="8">
        <v>0</v>
      </c>
      <c r="J77" s="8">
        <v>0</v>
      </c>
      <c r="K77" s="8">
        <f t="shared" si="4"/>
        <v>0</v>
      </c>
      <c r="L77" s="8">
        <f t="shared" si="5"/>
        <v>1132337.6000000001</v>
      </c>
      <c r="M77" s="1"/>
    </row>
    <row r="78" spans="1:13" ht="21.95" customHeight="1" thickBot="1" x14ac:dyDescent="0.3">
      <c r="A78" s="1"/>
      <c r="B78" s="6" t="s">
        <v>146</v>
      </c>
      <c r="C78" s="7" t="s">
        <v>147</v>
      </c>
      <c r="D78" s="8">
        <v>106038</v>
      </c>
      <c r="E78" s="8">
        <v>0</v>
      </c>
      <c r="F78" s="8">
        <v>0</v>
      </c>
      <c r="G78" s="8">
        <f t="shared" si="3"/>
        <v>106038</v>
      </c>
      <c r="H78" s="8">
        <v>0</v>
      </c>
      <c r="I78" s="8">
        <v>0</v>
      </c>
      <c r="J78" s="8">
        <v>0</v>
      </c>
      <c r="K78" s="8">
        <f t="shared" si="4"/>
        <v>0</v>
      </c>
      <c r="L78" s="8">
        <f t="shared" si="5"/>
        <v>106038</v>
      </c>
      <c r="M78" s="1"/>
    </row>
    <row r="79" spans="1:13" ht="12" customHeight="1" thickBot="1" x14ac:dyDescent="0.3">
      <c r="A79" s="1"/>
      <c r="B79" s="6" t="s">
        <v>148</v>
      </c>
      <c r="C79" s="7" t="s">
        <v>149</v>
      </c>
      <c r="D79" s="8">
        <v>106038</v>
      </c>
      <c r="E79" s="8">
        <v>0</v>
      </c>
      <c r="F79" s="8">
        <v>0</v>
      </c>
      <c r="G79" s="8">
        <f t="shared" si="3"/>
        <v>106038</v>
      </c>
      <c r="H79" s="8">
        <v>0</v>
      </c>
      <c r="I79" s="8">
        <v>0</v>
      </c>
      <c r="J79" s="8">
        <v>0</v>
      </c>
      <c r="K79" s="8">
        <f t="shared" si="4"/>
        <v>0</v>
      </c>
      <c r="L79" s="8">
        <f t="shared" si="5"/>
        <v>106038</v>
      </c>
      <c r="M79" s="1"/>
    </row>
    <row r="80" spans="1:13" ht="21.95" customHeight="1" thickBot="1" x14ac:dyDescent="0.3">
      <c r="A80" s="1"/>
      <c r="B80" s="6" t="s">
        <v>150</v>
      </c>
      <c r="C80" s="7" t="s">
        <v>113</v>
      </c>
      <c r="D80" s="8">
        <v>2492435306.1399999</v>
      </c>
      <c r="E80" s="8">
        <v>7895607.2199999997</v>
      </c>
      <c r="F80" s="8">
        <v>6497251.3099999996</v>
      </c>
      <c r="G80" s="8">
        <f t="shared" si="3"/>
        <v>2493833662.0499997</v>
      </c>
      <c r="H80" s="8">
        <v>0</v>
      </c>
      <c r="I80" s="8">
        <v>0</v>
      </c>
      <c r="J80" s="8">
        <v>972154902.27999997</v>
      </c>
      <c r="K80" s="8">
        <f t="shared" si="4"/>
        <v>972154902.27999997</v>
      </c>
      <c r="L80" s="8">
        <f t="shared" si="5"/>
        <v>1521678759.7699997</v>
      </c>
      <c r="M80" s="1"/>
    </row>
    <row r="81" spans="1:13" ht="12" customHeight="1" thickBot="1" x14ac:dyDescent="0.3">
      <c r="A81" s="1"/>
      <c r="B81" s="6" t="s">
        <v>151</v>
      </c>
      <c r="C81" s="7" t="s">
        <v>152</v>
      </c>
      <c r="D81" s="8">
        <v>5822616.4199999999</v>
      </c>
      <c r="E81" s="8">
        <v>31536</v>
      </c>
      <c r="F81" s="8">
        <v>31536</v>
      </c>
      <c r="G81" s="8">
        <f t="shared" si="3"/>
        <v>5822616.4199999999</v>
      </c>
      <c r="H81" s="8">
        <v>0</v>
      </c>
      <c r="I81" s="8">
        <v>0</v>
      </c>
      <c r="J81" s="8">
        <v>1025427</v>
      </c>
      <c r="K81" s="8">
        <f t="shared" si="4"/>
        <v>1025427</v>
      </c>
      <c r="L81" s="8">
        <f t="shared" si="5"/>
        <v>4797189.42</v>
      </c>
      <c r="M81" s="1"/>
    </row>
    <row r="82" spans="1:13" ht="12" customHeight="1" thickBot="1" x14ac:dyDescent="0.3">
      <c r="A82" s="1"/>
      <c r="B82" s="6" t="s">
        <v>153</v>
      </c>
      <c r="C82" s="7" t="s">
        <v>154</v>
      </c>
      <c r="D82" s="8">
        <v>102658409.95999999</v>
      </c>
      <c r="E82" s="8">
        <v>268000</v>
      </c>
      <c r="F82" s="8">
        <v>0</v>
      </c>
      <c r="G82" s="8">
        <f t="shared" si="3"/>
        <v>102926409.95999999</v>
      </c>
      <c r="H82" s="8">
        <v>0</v>
      </c>
      <c r="I82" s="8">
        <v>0</v>
      </c>
      <c r="J82" s="8">
        <v>45379500</v>
      </c>
      <c r="K82" s="8">
        <f t="shared" si="4"/>
        <v>45379500</v>
      </c>
      <c r="L82" s="8">
        <f t="shared" si="5"/>
        <v>57546909.959999993</v>
      </c>
      <c r="M82" s="1"/>
    </row>
    <row r="83" spans="1:13" ht="12" customHeight="1" thickBot="1" x14ac:dyDescent="0.3">
      <c r="A83" s="1"/>
      <c r="B83" s="6" t="s">
        <v>155</v>
      </c>
      <c r="C83" s="7" t="s">
        <v>156</v>
      </c>
      <c r="D83" s="8">
        <v>108447193.65000001</v>
      </c>
      <c r="E83" s="8">
        <v>262688</v>
      </c>
      <c r="F83" s="8">
        <v>265022</v>
      </c>
      <c r="G83" s="8">
        <f t="shared" si="3"/>
        <v>108444859.65000001</v>
      </c>
      <c r="H83" s="8">
        <v>0</v>
      </c>
      <c r="I83" s="8">
        <v>0</v>
      </c>
      <c r="J83" s="8">
        <v>28284915.280000001</v>
      </c>
      <c r="K83" s="8">
        <f t="shared" si="4"/>
        <v>28284915.280000001</v>
      </c>
      <c r="L83" s="8">
        <f t="shared" si="5"/>
        <v>80159944.370000005</v>
      </c>
      <c r="M83" s="1"/>
    </row>
    <row r="84" spans="1:13" ht="12" customHeight="1" thickBot="1" x14ac:dyDescent="0.3">
      <c r="A84" s="1"/>
      <c r="B84" s="6" t="s">
        <v>157</v>
      </c>
      <c r="C84" s="7" t="s">
        <v>158</v>
      </c>
      <c r="D84" s="8">
        <v>601842478.91999996</v>
      </c>
      <c r="E84" s="8">
        <v>0</v>
      </c>
      <c r="F84" s="8">
        <v>0</v>
      </c>
      <c r="G84" s="8">
        <f t="shared" si="3"/>
        <v>601842478.91999996</v>
      </c>
      <c r="H84" s="8">
        <v>0</v>
      </c>
      <c r="I84" s="8">
        <v>0</v>
      </c>
      <c r="J84" s="8">
        <v>85895213.790000007</v>
      </c>
      <c r="K84" s="8">
        <f t="shared" si="4"/>
        <v>85895213.790000007</v>
      </c>
      <c r="L84" s="8">
        <f t="shared" si="5"/>
        <v>515947265.12999994</v>
      </c>
      <c r="M84" s="1"/>
    </row>
    <row r="85" spans="1:13" ht="12" customHeight="1" thickBot="1" x14ac:dyDescent="0.3">
      <c r="A85" s="1"/>
      <c r="B85" s="6" t="s">
        <v>159</v>
      </c>
      <c r="C85" s="7" t="s">
        <v>160</v>
      </c>
      <c r="D85" s="8">
        <v>1673664607.1900001</v>
      </c>
      <c r="E85" s="8">
        <v>7333383.2199999997</v>
      </c>
      <c r="F85" s="8">
        <v>6200693.3099999996</v>
      </c>
      <c r="G85" s="8">
        <f t="shared" si="3"/>
        <v>1674797297.1000001</v>
      </c>
      <c r="H85" s="8">
        <v>0</v>
      </c>
      <c r="I85" s="8">
        <v>0</v>
      </c>
      <c r="J85" s="8">
        <v>811569846.21000004</v>
      </c>
      <c r="K85" s="8">
        <f t="shared" si="4"/>
        <v>811569846.21000004</v>
      </c>
      <c r="L85" s="8">
        <f t="shared" si="5"/>
        <v>863227450.8900001</v>
      </c>
      <c r="M85" s="1"/>
    </row>
    <row r="86" spans="1:13" ht="12" customHeight="1" thickBot="1" x14ac:dyDescent="0.3">
      <c r="A86" s="11"/>
      <c r="B86" s="12" t="s">
        <v>977</v>
      </c>
      <c r="C86" s="13" t="s">
        <v>978</v>
      </c>
      <c r="D86" s="14">
        <v>3675761837</v>
      </c>
      <c r="E86" s="15">
        <v>0</v>
      </c>
      <c r="F86" s="15">
        <v>0</v>
      </c>
      <c r="G86" s="15">
        <v>3675761837</v>
      </c>
      <c r="H86" s="15">
        <v>0</v>
      </c>
      <c r="I86" s="15">
        <v>0</v>
      </c>
      <c r="J86" s="15">
        <v>0</v>
      </c>
      <c r="K86" s="15">
        <v>0</v>
      </c>
      <c r="L86" s="15">
        <v>3675761837</v>
      </c>
      <c r="M86" s="11"/>
    </row>
    <row r="87" spans="1:13" ht="12" customHeight="1" thickBot="1" x14ac:dyDescent="0.3">
      <c r="A87" s="11"/>
      <c r="B87" s="12" t="s">
        <v>979</v>
      </c>
      <c r="C87" s="13" t="s">
        <v>980</v>
      </c>
      <c r="D87" s="16">
        <v>3675761837</v>
      </c>
      <c r="E87" s="15">
        <v>0</v>
      </c>
      <c r="F87" s="15">
        <v>0</v>
      </c>
      <c r="G87" s="15">
        <v>3675761837</v>
      </c>
      <c r="H87" s="15">
        <v>0</v>
      </c>
      <c r="I87" s="15">
        <v>0</v>
      </c>
      <c r="J87" s="15">
        <v>0</v>
      </c>
      <c r="K87" s="15">
        <v>0</v>
      </c>
      <c r="L87" s="15">
        <v>3675761837</v>
      </c>
      <c r="M87" s="11"/>
    </row>
    <row r="88" spans="1:13" ht="12" customHeight="1" thickBot="1" x14ac:dyDescent="0.3">
      <c r="A88" s="11"/>
      <c r="B88" s="12" t="s">
        <v>981</v>
      </c>
      <c r="C88" s="13" t="s">
        <v>980</v>
      </c>
      <c r="D88" s="17">
        <v>3675761837</v>
      </c>
      <c r="E88" s="15">
        <v>0</v>
      </c>
      <c r="F88" s="15">
        <v>0</v>
      </c>
      <c r="G88" s="15">
        <v>3675761837</v>
      </c>
      <c r="H88" s="15">
        <v>0</v>
      </c>
      <c r="I88" s="15">
        <v>0</v>
      </c>
      <c r="J88" s="15">
        <v>0</v>
      </c>
      <c r="K88" s="15">
        <v>0</v>
      </c>
      <c r="L88" s="15">
        <v>3675761837</v>
      </c>
      <c r="M88" s="11"/>
    </row>
    <row r="89" spans="1:13" ht="21.95" customHeight="1" thickBot="1" x14ac:dyDescent="0.3">
      <c r="A89" s="1"/>
      <c r="B89" s="6" t="s">
        <v>161</v>
      </c>
      <c r="C89" s="7" t="s">
        <v>162</v>
      </c>
      <c r="D89" s="8">
        <v>276833228.94999999</v>
      </c>
      <c r="E89" s="8">
        <v>1536615.47</v>
      </c>
      <c r="F89" s="8">
        <v>2538690.2599999998</v>
      </c>
      <c r="G89" s="8">
        <f t="shared" si="3"/>
        <v>275831154.16000003</v>
      </c>
      <c r="H89" s="8">
        <v>0</v>
      </c>
      <c r="I89" s="8">
        <v>0</v>
      </c>
      <c r="J89" s="8">
        <v>96791562.790000007</v>
      </c>
      <c r="K89" s="8">
        <f t="shared" si="4"/>
        <v>96791562.790000007</v>
      </c>
      <c r="L89" s="8">
        <f t="shared" si="5"/>
        <v>179039591.37</v>
      </c>
      <c r="M89" s="1"/>
    </row>
    <row r="90" spans="1:13" ht="12" customHeight="1" thickBot="1" x14ac:dyDescent="0.3">
      <c r="A90" s="1"/>
      <c r="B90" s="6" t="s">
        <v>163</v>
      </c>
      <c r="C90" s="7" t="s">
        <v>164</v>
      </c>
      <c r="D90" s="8">
        <v>268928603.94999999</v>
      </c>
      <c r="E90" s="8">
        <v>1536615.47</v>
      </c>
      <c r="F90" s="8">
        <v>2392140.2599999998</v>
      </c>
      <c r="G90" s="8">
        <f t="shared" si="3"/>
        <v>268073079.16000003</v>
      </c>
      <c r="H90" s="8">
        <v>0</v>
      </c>
      <c r="I90" s="8">
        <v>0</v>
      </c>
      <c r="J90" s="8">
        <v>96791562.790000007</v>
      </c>
      <c r="K90" s="8">
        <f t="shared" si="4"/>
        <v>96791562.790000007</v>
      </c>
      <c r="L90" s="8">
        <f t="shared" si="5"/>
        <v>171281516.37</v>
      </c>
      <c r="M90" s="1"/>
    </row>
    <row r="91" spans="1:13" ht="21.95" customHeight="1" thickBot="1" x14ac:dyDescent="0.3">
      <c r="A91" s="1"/>
      <c r="B91" s="6" t="s">
        <v>165</v>
      </c>
      <c r="C91" s="7" t="s">
        <v>166</v>
      </c>
      <c r="D91" s="8">
        <v>95505706</v>
      </c>
      <c r="E91" s="8">
        <v>0</v>
      </c>
      <c r="F91" s="8">
        <v>42078</v>
      </c>
      <c r="G91" s="8">
        <f t="shared" si="3"/>
        <v>95463628</v>
      </c>
      <c r="H91" s="8">
        <v>0</v>
      </c>
      <c r="I91" s="8">
        <v>0</v>
      </c>
      <c r="J91" s="8">
        <v>0</v>
      </c>
      <c r="K91" s="8">
        <f t="shared" si="4"/>
        <v>0</v>
      </c>
      <c r="L91" s="8">
        <f t="shared" si="5"/>
        <v>95463628</v>
      </c>
      <c r="M91" s="1"/>
    </row>
    <row r="92" spans="1:13" ht="21.95" customHeight="1" thickBot="1" x14ac:dyDescent="0.3">
      <c r="A92" s="1"/>
      <c r="B92" s="6" t="s">
        <v>167</v>
      </c>
      <c r="C92" s="7" t="s">
        <v>168</v>
      </c>
      <c r="D92" s="8">
        <v>173422897.94999999</v>
      </c>
      <c r="E92" s="8">
        <v>1536615.47</v>
      </c>
      <c r="F92" s="8">
        <v>2350062.2599999998</v>
      </c>
      <c r="G92" s="8">
        <f t="shared" si="3"/>
        <v>172609451.16</v>
      </c>
      <c r="H92" s="8">
        <v>0</v>
      </c>
      <c r="I92" s="8">
        <v>0</v>
      </c>
      <c r="J92" s="8">
        <v>96791562.790000007</v>
      </c>
      <c r="K92" s="8">
        <f t="shared" si="4"/>
        <v>96791562.790000007</v>
      </c>
      <c r="L92" s="8">
        <f t="shared" si="5"/>
        <v>75817888.36999999</v>
      </c>
      <c r="M92" s="1"/>
    </row>
    <row r="93" spans="1:13" ht="12" customHeight="1" thickBot="1" x14ac:dyDescent="0.3">
      <c r="A93" s="1"/>
      <c r="B93" s="6" t="s">
        <v>169</v>
      </c>
      <c r="C93" s="7" t="s">
        <v>170</v>
      </c>
      <c r="D93" s="8">
        <v>7904625</v>
      </c>
      <c r="E93" s="8">
        <v>0</v>
      </c>
      <c r="F93" s="8">
        <v>146550</v>
      </c>
      <c r="G93" s="8">
        <f t="shared" si="3"/>
        <v>7758075</v>
      </c>
      <c r="H93" s="8">
        <v>0</v>
      </c>
      <c r="I93" s="8">
        <v>0</v>
      </c>
      <c r="J93" s="8">
        <v>0</v>
      </c>
      <c r="K93" s="8">
        <f t="shared" si="4"/>
        <v>0</v>
      </c>
      <c r="L93" s="8">
        <f t="shared" si="5"/>
        <v>7758075</v>
      </c>
      <c r="M93" s="1"/>
    </row>
    <row r="94" spans="1:13" ht="12" customHeight="1" thickBot="1" x14ac:dyDescent="0.3">
      <c r="A94" s="1"/>
      <c r="B94" s="6" t="s">
        <v>171</v>
      </c>
      <c r="C94" s="7" t="s">
        <v>170</v>
      </c>
      <c r="D94" s="8">
        <v>7904625</v>
      </c>
      <c r="E94" s="8">
        <v>0</v>
      </c>
      <c r="F94" s="8">
        <v>146550</v>
      </c>
      <c r="G94" s="8">
        <f t="shared" si="3"/>
        <v>7758075</v>
      </c>
      <c r="H94" s="8">
        <v>0</v>
      </c>
      <c r="I94" s="8">
        <v>0</v>
      </c>
      <c r="J94" s="8">
        <v>0</v>
      </c>
      <c r="K94" s="8">
        <f t="shared" si="4"/>
        <v>0</v>
      </c>
      <c r="L94" s="8">
        <f t="shared" si="5"/>
        <v>7758075</v>
      </c>
      <c r="M94" s="1"/>
    </row>
    <row r="95" spans="1:13" ht="12" customHeight="1" thickBot="1" x14ac:dyDescent="0.3">
      <c r="A95" s="1"/>
      <c r="B95" s="6" t="s">
        <v>172</v>
      </c>
      <c r="C95" s="7" t="s">
        <v>173</v>
      </c>
      <c r="D95" s="8">
        <v>2280669405</v>
      </c>
      <c r="E95" s="8">
        <v>33031789.940000001</v>
      </c>
      <c r="F95" s="8">
        <v>318734948.56999999</v>
      </c>
      <c r="G95" s="8">
        <f t="shared" si="3"/>
        <v>1994966246.3700001</v>
      </c>
      <c r="H95" s="8">
        <f>-115743.46+124176</f>
        <v>8432.5399999999936</v>
      </c>
      <c r="I95" s="8">
        <f>765024.63-124176+91226.1+70618+93750+488493.75+565593.6+376631.63</f>
        <v>2327161.71</v>
      </c>
      <c r="J95" s="8">
        <f>672197918.94-91226.1-70618-93750-488493.75-565593.6-376631.63</f>
        <v>670511605.86000001</v>
      </c>
      <c r="K95" s="8">
        <f t="shared" si="4"/>
        <v>672847200.11000001</v>
      </c>
      <c r="L95" s="8">
        <f t="shared" si="5"/>
        <v>1322119046.2600002</v>
      </c>
      <c r="M95" s="1"/>
    </row>
    <row r="96" spans="1:13" ht="33.950000000000003" customHeight="1" thickBot="1" x14ac:dyDescent="0.3">
      <c r="A96" s="1"/>
      <c r="B96" s="6" t="s">
        <v>174</v>
      </c>
      <c r="C96" s="7" t="s">
        <v>175</v>
      </c>
      <c r="D96" s="8">
        <v>479965603.62</v>
      </c>
      <c r="E96" s="8">
        <v>19233061.309999999</v>
      </c>
      <c r="F96" s="8">
        <v>134676726.41</v>
      </c>
      <c r="G96" s="8">
        <f t="shared" si="3"/>
        <v>364521938.51999998</v>
      </c>
      <c r="H96" s="8">
        <v>3961.09</v>
      </c>
      <c r="I96" s="8">
        <f>485432.18+91226.1</f>
        <v>576658.28</v>
      </c>
      <c r="J96" s="8">
        <f>37156818.73-91226.1</f>
        <v>37065592.629999995</v>
      </c>
      <c r="K96" s="8">
        <f t="shared" si="4"/>
        <v>37646211.999999993</v>
      </c>
      <c r="L96" s="8">
        <f t="shared" si="5"/>
        <v>326875726.51999998</v>
      </c>
      <c r="M96" s="1"/>
    </row>
    <row r="97" spans="1:13" ht="21.95" customHeight="1" thickBot="1" x14ac:dyDescent="0.3">
      <c r="A97" s="1"/>
      <c r="B97" s="6" t="s">
        <v>176</v>
      </c>
      <c r="C97" s="7" t="s">
        <v>177</v>
      </c>
      <c r="D97" s="8">
        <v>97635662.709999993</v>
      </c>
      <c r="E97" s="8">
        <v>3954013.11</v>
      </c>
      <c r="F97" s="8">
        <v>22545889.199999999</v>
      </c>
      <c r="G97" s="8">
        <f t="shared" si="3"/>
        <v>79043786.61999999</v>
      </c>
      <c r="H97" s="8">
        <v>1049.33</v>
      </c>
      <c r="I97" s="8">
        <v>236845.89</v>
      </c>
      <c r="J97" s="8">
        <v>12789490.359999999</v>
      </c>
      <c r="K97" s="8">
        <f t="shared" si="4"/>
        <v>13027385.58</v>
      </c>
      <c r="L97" s="8">
        <f t="shared" si="5"/>
        <v>66016401.039999992</v>
      </c>
      <c r="M97" s="1"/>
    </row>
    <row r="98" spans="1:13" ht="12" customHeight="1" thickBot="1" x14ac:dyDescent="0.3">
      <c r="A98" s="1"/>
      <c r="B98" s="6" t="s">
        <v>178</v>
      </c>
      <c r="C98" s="7" t="s">
        <v>179</v>
      </c>
      <c r="D98" s="8">
        <v>89939721.090000004</v>
      </c>
      <c r="E98" s="8">
        <v>3643802.65</v>
      </c>
      <c r="F98" s="8">
        <v>20883165.829999998</v>
      </c>
      <c r="G98" s="8">
        <f t="shared" si="3"/>
        <v>72700357.910000011</v>
      </c>
      <c r="H98" s="8">
        <v>1049.33</v>
      </c>
      <c r="I98" s="8">
        <v>218657.77</v>
      </c>
      <c r="J98" s="8">
        <v>11166254.91</v>
      </c>
      <c r="K98" s="8">
        <f t="shared" si="4"/>
        <v>11385962.01</v>
      </c>
      <c r="L98" s="8">
        <f t="shared" si="5"/>
        <v>61314395.900000013</v>
      </c>
      <c r="M98" s="1"/>
    </row>
    <row r="99" spans="1:13" ht="12" customHeight="1" thickBot="1" x14ac:dyDescent="0.3">
      <c r="A99" s="1"/>
      <c r="B99" s="6" t="s">
        <v>180</v>
      </c>
      <c r="C99" s="7" t="s">
        <v>181</v>
      </c>
      <c r="D99" s="8">
        <v>7695941.6200000001</v>
      </c>
      <c r="E99" s="8">
        <v>310210.46000000002</v>
      </c>
      <c r="F99" s="8">
        <v>1662723.37</v>
      </c>
      <c r="G99" s="8">
        <f t="shared" si="3"/>
        <v>6343428.71</v>
      </c>
      <c r="H99" s="8">
        <v>0</v>
      </c>
      <c r="I99" s="8">
        <v>18188.12</v>
      </c>
      <c r="J99" s="8">
        <v>1623235.45</v>
      </c>
      <c r="K99" s="8">
        <f t="shared" si="4"/>
        <v>1641423.57</v>
      </c>
      <c r="L99" s="8">
        <f t="shared" si="5"/>
        <v>4702005.1399999997</v>
      </c>
      <c r="M99" s="1"/>
    </row>
    <row r="100" spans="1:13" ht="21.95" customHeight="1" thickBot="1" x14ac:dyDescent="0.3">
      <c r="A100" s="1"/>
      <c r="B100" s="6" t="s">
        <v>182</v>
      </c>
      <c r="C100" s="7" t="s">
        <v>183</v>
      </c>
      <c r="D100" s="8">
        <v>3012976.14</v>
      </c>
      <c r="E100" s="8">
        <v>7146.4</v>
      </c>
      <c r="F100" s="8">
        <v>974527.85</v>
      </c>
      <c r="G100" s="8">
        <f t="shared" si="3"/>
        <v>2045594.69</v>
      </c>
      <c r="H100" s="8">
        <v>0</v>
      </c>
      <c r="I100" s="8">
        <v>0</v>
      </c>
      <c r="J100" s="8">
        <v>778791.83</v>
      </c>
      <c r="K100" s="8">
        <f t="shared" si="4"/>
        <v>778791.83</v>
      </c>
      <c r="L100" s="8">
        <f t="shared" si="5"/>
        <v>1266802.8599999999</v>
      </c>
      <c r="M100" s="1"/>
    </row>
    <row r="101" spans="1:13" ht="21.95" customHeight="1" thickBot="1" x14ac:dyDescent="0.3">
      <c r="A101" s="1"/>
      <c r="B101" s="6" t="s">
        <v>184</v>
      </c>
      <c r="C101" s="7" t="s">
        <v>185</v>
      </c>
      <c r="D101" s="8">
        <v>1618180.59</v>
      </c>
      <c r="E101" s="8">
        <v>0</v>
      </c>
      <c r="F101" s="8">
        <v>622450.43999999994</v>
      </c>
      <c r="G101" s="8">
        <f t="shared" si="3"/>
        <v>995730.15000000014</v>
      </c>
      <c r="H101" s="8">
        <v>0</v>
      </c>
      <c r="I101" s="8">
        <v>0</v>
      </c>
      <c r="J101" s="8">
        <v>190308.43</v>
      </c>
      <c r="K101" s="8">
        <f t="shared" si="4"/>
        <v>190308.43</v>
      </c>
      <c r="L101" s="8">
        <f t="shared" si="5"/>
        <v>805421.7200000002</v>
      </c>
      <c r="M101" s="1"/>
    </row>
    <row r="102" spans="1:13" ht="21.95" customHeight="1" thickBot="1" x14ac:dyDescent="0.3">
      <c r="A102" s="1"/>
      <c r="B102" s="6" t="s">
        <v>186</v>
      </c>
      <c r="C102" s="7" t="s">
        <v>187</v>
      </c>
      <c r="D102" s="8">
        <v>1394795.55</v>
      </c>
      <c r="E102" s="8">
        <v>7146.4</v>
      </c>
      <c r="F102" s="8">
        <v>352077.41</v>
      </c>
      <c r="G102" s="8">
        <f t="shared" si="3"/>
        <v>1049864.54</v>
      </c>
      <c r="H102" s="8">
        <v>0</v>
      </c>
      <c r="I102" s="8">
        <v>0</v>
      </c>
      <c r="J102" s="8">
        <v>588483.4</v>
      </c>
      <c r="K102" s="8">
        <f t="shared" si="4"/>
        <v>588483.4</v>
      </c>
      <c r="L102" s="8">
        <f t="shared" si="5"/>
        <v>461381.14</v>
      </c>
      <c r="M102" s="1"/>
    </row>
    <row r="103" spans="1:13" ht="21.95" customHeight="1" thickBot="1" x14ac:dyDescent="0.3">
      <c r="A103" s="1"/>
      <c r="B103" s="6" t="s">
        <v>188</v>
      </c>
      <c r="C103" s="7" t="s">
        <v>189</v>
      </c>
      <c r="D103" s="8">
        <v>47912852.299999997</v>
      </c>
      <c r="E103" s="8">
        <v>0</v>
      </c>
      <c r="F103" s="8">
        <v>13302931.99</v>
      </c>
      <c r="G103" s="8">
        <f t="shared" si="3"/>
        <v>34609920.309999995</v>
      </c>
      <c r="H103" s="8">
        <v>0</v>
      </c>
      <c r="I103" s="8">
        <v>0</v>
      </c>
      <c r="J103" s="8">
        <v>0</v>
      </c>
      <c r="K103" s="8">
        <f t="shared" si="4"/>
        <v>0</v>
      </c>
      <c r="L103" s="8">
        <f t="shared" si="5"/>
        <v>34609920.309999995</v>
      </c>
      <c r="M103" s="1"/>
    </row>
    <row r="104" spans="1:13" ht="21.95" customHeight="1" thickBot="1" x14ac:dyDescent="0.3">
      <c r="A104" s="1"/>
      <c r="B104" s="6" t="s">
        <v>190</v>
      </c>
      <c r="C104" s="7" t="s">
        <v>189</v>
      </c>
      <c r="D104" s="8">
        <v>47912852.299999997</v>
      </c>
      <c r="E104" s="8">
        <v>0</v>
      </c>
      <c r="F104" s="8">
        <v>13302931.99</v>
      </c>
      <c r="G104" s="8">
        <f t="shared" si="3"/>
        <v>34609920.309999995</v>
      </c>
      <c r="H104" s="8">
        <v>0</v>
      </c>
      <c r="I104" s="8">
        <v>0</v>
      </c>
      <c r="J104" s="8">
        <v>0</v>
      </c>
      <c r="K104" s="8">
        <f t="shared" si="4"/>
        <v>0</v>
      </c>
      <c r="L104" s="8">
        <f t="shared" si="5"/>
        <v>34609920.309999995</v>
      </c>
      <c r="M104" s="1"/>
    </row>
    <row r="105" spans="1:13" ht="45" customHeight="1" thickBot="1" x14ac:dyDescent="0.3">
      <c r="A105" s="1"/>
      <c r="B105" s="6" t="s">
        <v>191</v>
      </c>
      <c r="C105" s="7" t="s">
        <v>192</v>
      </c>
      <c r="D105" s="8">
        <v>82387490.150000006</v>
      </c>
      <c r="E105" s="8">
        <v>1229779.82</v>
      </c>
      <c r="F105" s="8">
        <v>19449036.309999999</v>
      </c>
      <c r="G105" s="8">
        <f t="shared" si="3"/>
        <v>64168233.659999996</v>
      </c>
      <c r="H105" s="8">
        <v>2911.76</v>
      </c>
      <c r="I105" s="8">
        <f>-91226.1+91226.1</f>
        <v>0</v>
      </c>
      <c r="J105" s="8">
        <f>10015395.43-91226.1</f>
        <v>9924169.3300000001</v>
      </c>
      <c r="K105" s="8">
        <f t="shared" si="4"/>
        <v>9927081.0899999999</v>
      </c>
      <c r="L105" s="8">
        <f t="shared" si="5"/>
        <v>54241152.569999993</v>
      </c>
      <c r="M105" s="1"/>
    </row>
    <row r="106" spans="1:13" ht="33.950000000000003" customHeight="1" thickBot="1" x14ac:dyDescent="0.3">
      <c r="A106" s="1"/>
      <c r="B106" s="6" t="s">
        <v>193</v>
      </c>
      <c r="C106" s="7" t="s">
        <v>194</v>
      </c>
      <c r="D106" s="8">
        <v>82387490.150000006</v>
      </c>
      <c r="E106" s="8">
        <v>1229779.82</v>
      </c>
      <c r="F106" s="8">
        <v>19449036.309999999</v>
      </c>
      <c r="G106" s="8">
        <f t="shared" si="3"/>
        <v>64168233.659999996</v>
      </c>
      <c r="H106" s="8">
        <v>2911.76</v>
      </c>
      <c r="I106" s="8">
        <f>-91226.1+91226.1</f>
        <v>0</v>
      </c>
      <c r="J106" s="8">
        <f>10015395.43-91226.1</f>
        <v>9924169.3300000001</v>
      </c>
      <c r="K106" s="8">
        <f t="shared" si="4"/>
        <v>9927081.0899999999</v>
      </c>
      <c r="L106" s="8">
        <f t="shared" si="5"/>
        <v>54241152.569999993</v>
      </c>
      <c r="M106" s="1"/>
    </row>
    <row r="107" spans="1:13" ht="21.95" customHeight="1" thickBot="1" x14ac:dyDescent="0.3">
      <c r="A107" s="1"/>
      <c r="B107" s="6" t="s">
        <v>195</v>
      </c>
      <c r="C107" s="7" t="s">
        <v>196</v>
      </c>
      <c r="D107" s="8">
        <v>3028639.75</v>
      </c>
      <c r="E107" s="8">
        <v>24647.200000000001</v>
      </c>
      <c r="F107" s="8">
        <v>849244.9</v>
      </c>
      <c r="G107" s="8">
        <f t="shared" si="3"/>
        <v>2204042.0500000003</v>
      </c>
      <c r="H107" s="8">
        <v>0</v>
      </c>
      <c r="I107" s="8">
        <v>0</v>
      </c>
      <c r="J107" s="8">
        <v>456095.68</v>
      </c>
      <c r="K107" s="8">
        <f t="shared" si="4"/>
        <v>456095.68</v>
      </c>
      <c r="L107" s="8">
        <f t="shared" si="5"/>
        <v>1747946.3700000003</v>
      </c>
      <c r="M107" s="1"/>
    </row>
    <row r="108" spans="1:13" ht="12" customHeight="1" thickBot="1" x14ac:dyDescent="0.3">
      <c r="A108" s="1"/>
      <c r="B108" s="6" t="s">
        <v>197</v>
      </c>
      <c r="C108" s="7" t="s">
        <v>198</v>
      </c>
      <c r="D108" s="8">
        <v>3028639.75</v>
      </c>
      <c r="E108" s="8">
        <v>24647.200000000001</v>
      </c>
      <c r="F108" s="8">
        <v>849244.9</v>
      </c>
      <c r="G108" s="8">
        <f t="shared" si="3"/>
        <v>2204042.0500000003</v>
      </c>
      <c r="H108" s="8">
        <v>0</v>
      </c>
      <c r="I108" s="8">
        <v>0</v>
      </c>
      <c r="J108" s="8">
        <v>456095.68</v>
      </c>
      <c r="K108" s="8">
        <f t="shared" si="4"/>
        <v>456095.68</v>
      </c>
      <c r="L108" s="8">
        <f t="shared" si="5"/>
        <v>1747946.3700000003</v>
      </c>
      <c r="M108" s="1"/>
    </row>
    <row r="109" spans="1:13" ht="12" customHeight="1" thickBot="1" x14ac:dyDescent="0.3">
      <c r="A109" s="1"/>
      <c r="B109" s="6" t="s">
        <v>199</v>
      </c>
      <c r="C109" s="7" t="s">
        <v>200</v>
      </c>
      <c r="D109" s="8">
        <v>36116363.579999998</v>
      </c>
      <c r="E109" s="8">
        <v>1648780.38</v>
      </c>
      <c r="F109" s="8">
        <v>5881202.3200000003</v>
      </c>
      <c r="G109" s="8">
        <f t="shared" si="3"/>
        <v>31883941.640000001</v>
      </c>
      <c r="H109" s="8">
        <v>0</v>
      </c>
      <c r="I109" s="8">
        <v>339812.39</v>
      </c>
      <c r="J109" s="8">
        <v>9811861.7300000004</v>
      </c>
      <c r="K109" s="8">
        <f t="shared" si="4"/>
        <v>10151674.120000001</v>
      </c>
      <c r="L109" s="8">
        <f t="shared" si="5"/>
        <v>21732267.52</v>
      </c>
      <c r="M109" s="1"/>
    </row>
    <row r="110" spans="1:13" ht="21.95" customHeight="1" thickBot="1" x14ac:dyDescent="0.3">
      <c r="A110" s="1"/>
      <c r="B110" s="6" t="s">
        <v>201</v>
      </c>
      <c r="C110" s="7" t="s">
        <v>202</v>
      </c>
      <c r="D110" s="8">
        <v>36116363.579999998</v>
      </c>
      <c r="E110" s="8">
        <v>1648780.38</v>
      </c>
      <c r="F110" s="8">
        <v>5881202.3200000003</v>
      </c>
      <c r="G110" s="8">
        <f t="shared" si="3"/>
        <v>31883941.640000001</v>
      </c>
      <c r="H110" s="8">
        <v>0</v>
      </c>
      <c r="I110" s="8">
        <v>339812.39</v>
      </c>
      <c r="J110" s="8">
        <v>9811861.7300000004</v>
      </c>
      <c r="K110" s="8">
        <f t="shared" si="4"/>
        <v>10151674.120000001</v>
      </c>
      <c r="L110" s="8">
        <f t="shared" si="5"/>
        <v>21732267.52</v>
      </c>
      <c r="M110" s="1"/>
    </row>
    <row r="111" spans="1:13" ht="21.95" customHeight="1" thickBot="1" x14ac:dyDescent="0.3">
      <c r="A111" s="1"/>
      <c r="B111" s="6" t="s">
        <v>203</v>
      </c>
      <c r="C111" s="7" t="s">
        <v>204</v>
      </c>
      <c r="D111" s="8">
        <v>16996587.030000001</v>
      </c>
      <c r="E111" s="8">
        <v>12360400</v>
      </c>
      <c r="F111" s="8">
        <v>6417597</v>
      </c>
      <c r="G111" s="8">
        <f t="shared" si="3"/>
        <v>22939390.030000001</v>
      </c>
      <c r="H111" s="8">
        <v>0</v>
      </c>
      <c r="I111" s="8">
        <v>0</v>
      </c>
      <c r="J111" s="8">
        <v>3304509.4</v>
      </c>
      <c r="K111" s="8">
        <f t="shared" si="4"/>
        <v>3304509.4</v>
      </c>
      <c r="L111" s="8">
        <f t="shared" si="5"/>
        <v>19634880.630000003</v>
      </c>
      <c r="M111" s="1"/>
    </row>
    <row r="112" spans="1:13" ht="12" customHeight="1" thickBot="1" x14ac:dyDescent="0.3">
      <c r="A112" s="1"/>
      <c r="B112" s="6" t="s">
        <v>205</v>
      </c>
      <c r="C112" s="7" t="s">
        <v>206</v>
      </c>
      <c r="D112" s="8">
        <v>16996587.030000001</v>
      </c>
      <c r="E112" s="8">
        <v>12360400</v>
      </c>
      <c r="F112" s="8">
        <v>6417597</v>
      </c>
      <c r="G112" s="8">
        <f t="shared" si="3"/>
        <v>22939390.030000001</v>
      </c>
      <c r="H112" s="8">
        <v>0</v>
      </c>
      <c r="I112" s="8">
        <v>0</v>
      </c>
      <c r="J112" s="8">
        <v>3304509.4</v>
      </c>
      <c r="K112" s="8">
        <f t="shared" si="4"/>
        <v>3304509.4</v>
      </c>
      <c r="L112" s="8">
        <f t="shared" si="5"/>
        <v>19634880.630000003</v>
      </c>
      <c r="M112" s="1"/>
    </row>
    <row r="113" spans="1:13" ht="33.950000000000003" customHeight="1" thickBot="1" x14ac:dyDescent="0.3">
      <c r="A113" s="1"/>
      <c r="B113" s="6" t="s">
        <v>207</v>
      </c>
      <c r="C113" s="7" t="s">
        <v>208</v>
      </c>
      <c r="D113" s="8">
        <v>192875031.96000001</v>
      </c>
      <c r="E113" s="8">
        <v>8294.4</v>
      </c>
      <c r="F113" s="8">
        <v>65256296.840000004</v>
      </c>
      <c r="G113" s="8">
        <f t="shared" si="3"/>
        <v>127627029.52000001</v>
      </c>
      <c r="H113" s="8">
        <v>0</v>
      </c>
      <c r="I113" s="8">
        <v>0</v>
      </c>
      <c r="J113" s="8">
        <v>674.3</v>
      </c>
      <c r="K113" s="8">
        <f t="shared" si="4"/>
        <v>674.3</v>
      </c>
      <c r="L113" s="8">
        <f t="shared" si="5"/>
        <v>127626355.22000001</v>
      </c>
      <c r="M113" s="1"/>
    </row>
    <row r="114" spans="1:13" ht="21.95" customHeight="1" thickBot="1" x14ac:dyDescent="0.3">
      <c r="A114" s="1"/>
      <c r="B114" s="6" t="s">
        <v>209</v>
      </c>
      <c r="C114" s="7" t="s">
        <v>210</v>
      </c>
      <c r="D114" s="8">
        <v>192875031.96000001</v>
      </c>
      <c r="E114" s="8">
        <v>8294.4</v>
      </c>
      <c r="F114" s="8">
        <v>65256296.840000004</v>
      </c>
      <c r="G114" s="8">
        <f t="shared" si="3"/>
        <v>127627029.52000001</v>
      </c>
      <c r="H114" s="8">
        <v>0</v>
      </c>
      <c r="I114" s="8">
        <v>0</v>
      </c>
      <c r="J114" s="8">
        <v>674.3</v>
      </c>
      <c r="K114" s="8">
        <f t="shared" si="4"/>
        <v>674.3</v>
      </c>
      <c r="L114" s="8">
        <f t="shared" si="5"/>
        <v>127626355.22000001</v>
      </c>
      <c r="M114" s="1"/>
    </row>
    <row r="115" spans="1:13" ht="12" customHeight="1" thickBot="1" x14ac:dyDescent="0.3">
      <c r="A115" s="1"/>
      <c r="B115" s="6" t="s">
        <v>211</v>
      </c>
      <c r="C115" s="7" t="s">
        <v>212</v>
      </c>
      <c r="D115" s="8">
        <v>889331952.04999995</v>
      </c>
      <c r="E115" s="8">
        <v>110462.64</v>
      </c>
      <c r="F115" s="8">
        <v>3040812.97</v>
      </c>
      <c r="G115" s="8">
        <f t="shared" si="3"/>
        <v>886401601.71999991</v>
      </c>
      <c r="H115" s="8">
        <v>476</v>
      </c>
      <c r="I115" s="8">
        <v>177407.99</v>
      </c>
      <c r="J115" s="8">
        <v>440180417.06</v>
      </c>
      <c r="K115" s="8">
        <f t="shared" si="4"/>
        <v>440358301.05000001</v>
      </c>
      <c r="L115" s="8">
        <f t="shared" si="5"/>
        <v>446043300.6699999</v>
      </c>
      <c r="M115" s="1"/>
    </row>
    <row r="116" spans="1:13" ht="21.95" customHeight="1" thickBot="1" x14ac:dyDescent="0.3">
      <c r="A116" s="1"/>
      <c r="B116" s="6" t="s">
        <v>213</v>
      </c>
      <c r="C116" s="7" t="s">
        <v>214</v>
      </c>
      <c r="D116" s="8">
        <v>872392970</v>
      </c>
      <c r="E116" s="8">
        <v>82449.039999999994</v>
      </c>
      <c r="F116" s="8">
        <v>2000581.34</v>
      </c>
      <c r="G116" s="8">
        <f t="shared" si="3"/>
        <v>870474837.69999993</v>
      </c>
      <c r="H116" s="8">
        <v>476</v>
      </c>
      <c r="I116" s="8">
        <v>162910.07</v>
      </c>
      <c r="J116" s="8">
        <v>435339069.08999997</v>
      </c>
      <c r="K116" s="8">
        <f t="shared" si="4"/>
        <v>435502455.15999997</v>
      </c>
      <c r="L116" s="8">
        <f t="shared" si="5"/>
        <v>434972382.53999996</v>
      </c>
      <c r="M116" s="1"/>
    </row>
    <row r="117" spans="1:13" ht="21.95" customHeight="1" thickBot="1" x14ac:dyDescent="0.3">
      <c r="A117" s="1"/>
      <c r="B117" s="6" t="s">
        <v>215</v>
      </c>
      <c r="C117" s="7" t="s">
        <v>214</v>
      </c>
      <c r="D117" s="8">
        <v>872392970</v>
      </c>
      <c r="E117" s="8">
        <v>82449.039999999994</v>
      </c>
      <c r="F117" s="8">
        <v>2000581.34</v>
      </c>
      <c r="G117" s="8">
        <f t="shared" si="3"/>
        <v>870474837.69999993</v>
      </c>
      <c r="H117" s="8">
        <v>476</v>
      </c>
      <c r="I117" s="8">
        <v>162910.07</v>
      </c>
      <c r="J117" s="8">
        <v>435339069.08999997</v>
      </c>
      <c r="K117" s="8">
        <f t="shared" si="4"/>
        <v>435502455.15999997</v>
      </c>
      <c r="L117" s="8">
        <f t="shared" si="5"/>
        <v>434972382.53999996</v>
      </c>
      <c r="M117" s="1"/>
    </row>
    <row r="118" spans="1:13" ht="21.95" customHeight="1" thickBot="1" x14ac:dyDescent="0.3">
      <c r="A118" s="1"/>
      <c r="B118" s="6" t="s">
        <v>216</v>
      </c>
      <c r="C118" s="7" t="s">
        <v>217</v>
      </c>
      <c r="D118" s="8">
        <v>12884655</v>
      </c>
      <c r="E118" s="8">
        <v>0</v>
      </c>
      <c r="F118" s="8">
        <v>48981.2</v>
      </c>
      <c r="G118" s="8">
        <f t="shared" si="3"/>
        <v>12835673.800000001</v>
      </c>
      <c r="H118" s="8">
        <v>0</v>
      </c>
      <c r="I118" s="8">
        <v>0</v>
      </c>
      <c r="J118" s="8">
        <v>4600151.34</v>
      </c>
      <c r="K118" s="8">
        <f t="shared" si="4"/>
        <v>4600151.34</v>
      </c>
      <c r="L118" s="8">
        <f t="shared" si="5"/>
        <v>8235522.4600000009</v>
      </c>
      <c r="M118" s="1"/>
    </row>
    <row r="119" spans="1:13" ht="21.95" customHeight="1" thickBot="1" x14ac:dyDescent="0.3">
      <c r="A119" s="1"/>
      <c r="B119" s="6" t="s">
        <v>218</v>
      </c>
      <c r="C119" s="7" t="s">
        <v>219</v>
      </c>
      <c r="D119" s="8">
        <v>163755</v>
      </c>
      <c r="E119" s="8">
        <v>0</v>
      </c>
      <c r="F119" s="8">
        <v>42992.2</v>
      </c>
      <c r="G119" s="8">
        <f t="shared" si="3"/>
        <v>120762.8</v>
      </c>
      <c r="H119" s="8">
        <v>0</v>
      </c>
      <c r="I119" s="8">
        <v>0</v>
      </c>
      <c r="J119" s="8">
        <v>750</v>
      </c>
      <c r="K119" s="8">
        <f t="shared" si="4"/>
        <v>750</v>
      </c>
      <c r="L119" s="8">
        <f t="shared" si="5"/>
        <v>120012.8</v>
      </c>
      <c r="M119" s="1"/>
    </row>
    <row r="120" spans="1:13" ht="21.95" customHeight="1" thickBot="1" x14ac:dyDescent="0.3">
      <c r="A120" s="1"/>
      <c r="B120" s="6" t="s">
        <v>220</v>
      </c>
      <c r="C120" s="7" t="s">
        <v>217</v>
      </c>
      <c r="D120" s="8">
        <v>12720900</v>
      </c>
      <c r="E120" s="8">
        <v>0</v>
      </c>
      <c r="F120" s="8">
        <v>5989</v>
      </c>
      <c r="G120" s="8">
        <f t="shared" si="3"/>
        <v>12714911</v>
      </c>
      <c r="H120" s="8">
        <v>0</v>
      </c>
      <c r="I120" s="8">
        <v>0</v>
      </c>
      <c r="J120" s="8">
        <v>4599401.34</v>
      </c>
      <c r="K120" s="8">
        <f t="shared" si="4"/>
        <v>4599401.34</v>
      </c>
      <c r="L120" s="8">
        <f t="shared" si="5"/>
        <v>8115509.6600000001</v>
      </c>
      <c r="M120" s="1"/>
    </row>
    <row r="121" spans="1:13" ht="21.95" customHeight="1" thickBot="1" x14ac:dyDescent="0.3">
      <c r="A121" s="1"/>
      <c r="B121" s="6" t="s">
        <v>221</v>
      </c>
      <c r="C121" s="7" t="s">
        <v>222</v>
      </c>
      <c r="D121" s="8">
        <v>4054327.05</v>
      </c>
      <c r="E121" s="8">
        <v>28013.599999999999</v>
      </c>
      <c r="F121" s="8">
        <v>991250.43</v>
      </c>
      <c r="G121" s="8">
        <f t="shared" si="3"/>
        <v>3091090.2199999997</v>
      </c>
      <c r="H121" s="8">
        <v>0</v>
      </c>
      <c r="I121" s="8">
        <v>14497.92</v>
      </c>
      <c r="J121" s="8">
        <v>241196.63</v>
      </c>
      <c r="K121" s="8">
        <f t="shared" si="4"/>
        <v>255694.55000000002</v>
      </c>
      <c r="L121" s="8">
        <f t="shared" si="5"/>
        <v>2835395.67</v>
      </c>
      <c r="M121" s="1"/>
    </row>
    <row r="122" spans="1:13" ht="21.95" customHeight="1" thickBot="1" x14ac:dyDescent="0.3">
      <c r="A122" s="1"/>
      <c r="B122" s="6" t="s">
        <v>223</v>
      </c>
      <c r="C122" s="7" t="s">
        <v>222</v>
      </c>
      <c r="D122" s="8">
        <v>4054327.05</v>
      </c>
      <c r="E122" s="8">
        <v>28013.599999999999</v>
      </c>
      <c r="F122" s="8">
        <v>991250.43</v>
      </c>
      <c r="G122" s="8">
        <f t="shared" si="3"/>
        <v>3091090.2199999997</v>
      </c>
      <c r="H122" s="8">
        <v>0</v>
      </c>
      <c r="I122" s="8">
        <v>14497.92</v>
      </c>
      <c r="J122" s="8">
        <v>241196.63</v>
      </c>
      <c r="K122" s="8">
        <f t="shared" si="4"/>
        <v>255694.55000000002</v>
      </c>
      <c r="L122" s="8">
        <f t="shared" si="5"/>
        <v>2835395.67</v>
      </c>
      <c r="M122" s="1"/>
    </row>
    <row r="123" spans="1:13" ht="33.950000000000003" customHeight="1" thickBot="1" x14ac:dyDescent="0.3">
      <c r="A123" s="1"/>
      <c r="B123" s="6" t="s">
        <v>224</v>
      </c>
      <c r="C123" s="7" t="s">
        <v>225</v>
      </c>
      <c r="D123" s="8">
        <v>283225.76</v>
      </c>
      <c r="E123" s="8">
        <v>0</v>
      </c>
      <c r="F123" s="8">
        <v>85485.6</v>
      </c>
      <c r="G123" s="8">
        <f t="shared" si="3"/>
        <v>197740.16</v>
      </c>
      <c r="H123" s="8">
        <v>0</v>
      </c>
      <c r="I123" s="8">
        <v>33</v>
      </c>
      <c r="J123" s="8">
        <v>9381.56</v>
      </c>
      <c r="K123" s="8">
        <f t="shared" si="4"/>
        <v>9414.56</v>
      </c>
      <c r="L123" s="8">
        <f t="shared" si="5"/>
        <v>188325.6</v>
      </c>
      <c r="M123" s="1"/>
    </row>
    <row r="124" spans="1:13" ht="45" customHeight="1" thickBot="1" x14ac:dyDescent="0.3">
      <c r="A124" s="1"/>
      <c r="B124" s="6" t="s">
        <v>226</v>
      </c>
      <c r="C124" s="7" t="s">
        <v>227</v>
      </c>
      <c r="D124" s="8">
        <v>204867.8</v>
      </c>
      <c r="E124" s="8">
        <v>0</v>
      </c>
      <c r="F124" s="8">
        <v>61619</v>
      </c>
      <c r="G124" s="8">
        <f t="shared" si="3"/>
        <v>143248.79999999999</v>
      </c>
      <c r="H124" s="8">
        <v>0</v>
      </c>
      <c r="I124" s="8">
        <v>0</v>
      </c>
      <c r="J124" s="8">
        <v>0</v>
      </c>
      <c r="K124" s="8">
        <f t="shared" si="4"/>
        <v>0</v>
      </c>
      <c r="L124" s="8">
        <f t="shared" si="5"/>
        <v>143248.79999999999</v>
      </c>
      <c r="M124" s="1"/>
    </row>
    <row r="125" spans="1:13" ht="21.95" customHeight="1" thickBot="1" x14ac:dyDescent="0.3">
      <c r="A125" s="1"/>
      <c r="B125" s="6" t="s">
        <v>228</v>
      </c>
      <c r="C125" s="7" t="s">
        <v>229</v>
      </c>
      <c r="D125" s="8">
        <v>204867.8</v>
      </c>
      <c r="E125" s="8">
        <v>0</v>
      </c>
      <c r="F125" s="8">
        <v>61619</v>
      </c>
      <c r="G125" s="8">
        <f t="shared" si="3"/>
        <v>143248.79999999999</v>
      </c>
      <c r="H125" s="8">
        <v>0</v>
      </c>
      <c r="I125" s="8">
        <v>0</v>
      </c>
      <c r="J125" s="8">
        <v>0</v>
      </c>
      <c r="K125" s="8">
        <f t="shared" si="4"/>
        <v>0</v>
      </c>
      <c r="L125" s="8">
        <f t="shared" si="5"/>
        <v>143248.79999999999</v>
      </c>
      <c r="M125" s="1"/>
    </row>
    <row r="126" spans="1:13" ht="21.95" customHeight="1" thickBot="1" x14ac:dyDescent="0.3">
      <c r="A126" s="1"/>
      <c r="B126" s="6" t="s">
        <v>230</v>
      </c>
      <c r="C126" s="7" t="s">
        <v>231</v>
      </c>
      <c r="D126" s="8">
        <v>3364</v>
      </c>
      <c r="E126" s="8">
        <v>0</v>
      </c>
      <c r="F126" s="8">
        <v>0</v>
      </c>
      <c r="G126" s="8">
        <f t="shared" si="3"/>
        <v>3364</v>
      </c>
      <c r="H126" s="8">
        <v>0</v>
      </c>
      <c r="I126" s="8">
        <v>0</v>
      </c>
      <c r="J126" s="8">
        <v>3364</v>
      </c>
      <c r="K126" s="8">
        <f t="shared" si="4"/>
        <v>3364</v>
      </c>
      <c r="L126" s="8">
        <f t="shared" si="5"/>
        <v>0</v>
      </c>
      <c r="M126" s="1"/>
    </row>
    <row r="127" spans="1:13" ht="12" customHeight="1" thickBot="1" x14ac:dyDescent="0.3">
      <c r="A127" s="1"/>
      <c r="B127" s="6" t="s">
        <v>232</v>
      </c>
      <c r="C127" s="7" t="s">
        <v>233</v>
      </c>
      <c r="D127" s="8">
        <v>3364</v>
      </c>
      <c r="E127" s="8">
        <v>0</v>
      </c>
      <c r="F127" s="8">
        <v>0</v>
      </c>
      <c r="G127" s="8">
        <f t="shared" si="3"/>
        <v>3364</v>
      </c>
      <c r="H127" s="8">
        <v>0</v>
      </c>
      <c r="I127" s="8">
        <v>0</v>
      </c>
      <c r="J127" s="8">
        <v>3364</v>
      </c>
      <c r="K127" s="8">
        <f t="shared" si="4"/>
        <v>3364</v>
      </c>
      <c r="L127" s="8">
        <f t="shared" si="5"/>
        <v>0</v>
      </c>
      <c r="M127" s="1"/>
    </row>
    <row r="128" spans="1:13" ht="33.950000000000003" customHeight="1" thickBot="1" x14ac:dyDescent="0.3">
      <c r="A128" s="1"/>
      <c r="B128" s="6" t="s">
        <v>234</v>
      </c>
      <c r="C128" s="7" t="s">
        <v>235</v>
      </c>
      <c r="D128" s="8">
        <v>9072.24</v>
      </c>
      <c r="E128" s="8">
        <v>0</v>
      </c>
      <c r="F128" s="8">
        <v>1290.2</v>
      </c>
      <c r="G128" s="8">
        <f t="shared" si="3"/>
        <v>7782.04</v>
      </c>
      <c r="H128" s="8">
        <v>0</v>
      </c>
      <c r="I128" s="8">
        <v>0</v>
      </c>
      <c r="J128" s="8">
        <v>4221.24</v>
      </c>
      <c r="K128" s="8">
        <f t="shared" si="4"/>
        <v>4221.24</v>
      </c>
      <c r="L128" s="8">
        <f t="shared" si="5"/>
        <v>3560.8</v>
      </c>
      <c r="M128" s="1"/>
    </row>
    <row r="129" spans="1:13" ht="33.950000000000003" customHeight="1" thickBot="1" x14ac:dyDescent="0.3">
      <c r="A129" s="1"/>
      <c r="B129" s="6" t="s">
        <v>236</v>
      </c>
      <c r="C129" s="7" t="s">
        <v>235</v>
      </c>
      <c r="D129" s="8">
        <v>9072.24</v>
      </c>
      <c r="E129" s="8">
        <v>0</v>
      </c>
      <c r="F129" s="8">
        <v>1290.2</v>
      </c>
      <c r="G129" s="8">
        <f t="shared" si="3"/>
        <v>7782.04</v>
      </c>
      <c r="H129" s="8">
        <v>0</v>
      </c>
      <c r="I129" s="8">
        <v>0</v>
      </c>
      <c r="J129" s="8">
        <v>4221.24</v>
      </c>
      <c r="K129" s="8">
        <f t="shared" si="4"/>
        <v>4221.24</v>
      </c>
      <c r="L129" s="8">
        <f t="shared" si="5"/>
        <v>3560.8</v>
      </c>
      <c r="M129" s="1"/>
    </row>
    <row r="130" spans="1:13" ht="45" customHeight="1" thickBot="1" x14ac:dyDescent="0.3">
      <c r="A130" s="1"/>
      <c r="B130" s="6" t="s">
        <v>237</v>
      </c>
      <c r="C130" s="7" t="s">
        <v>238</v>
      </c>
      <c r="D130" s="8">
        <v>1027</v>
      </c>
      <c r="E130" s="8">
        <v>0</v>
      </c>
      <c r="F130" s="8">
        <v>198.8</v>
      </c>
      <c r="G130" s="8">
        <f t="shared" si="3"/>
        <v>828.2</v>
      </c>
      <c r="H130" s="8">
        <v>0</v>
      </c>
      <c r="I130" s="8">
        <v>33</v>
      </c>
      <c r="J130" s="8">
        <v>0</v>
      </c>
      <c r="K130" s="8">
        <f t="shared" si="4"/>
        <v>33</v>
      </c>
      <c r="L130" s="8">
        <f t="shared" si="5"/>
        <v>795.2</v>
      </c>
      <c r="M130" s="1"/>
    </row>
    <row r="131" spans="1:13" ht="45" customHeight="1" thickBot="1" x14ac:dyDescent="0.3">
      <c r="A131" s="1"/>
      <c r="B131" s="6" t="s">
        <v>239</v>
      </c>
      <c r="C131" s="7" t="s">
        <v>238</v>
      </c>
      <c r="D131" s="8">
        <v>1027</v>
      </c>
      <c r="E131" s="8">
        <v>0</v>
      </c>
      <c r="F131" s="8">
        <v>198.8</v>
      </c>
      <c r="G131" s="8">
        <f t="shared" si="3"/>
        <v>828.2</v>
      </c>
      <c r="H131" s="8">
        <v>0</v>
      </c>
      <c r="I131" s="8">
        <v>33</v>
      </c>
      <c r="J131" s="8">
        <v>0</v>
      </c>
      <c r="K131" s="8">
        <f t="shared" si="4"/>
        <v>33</v>
      </c>
      <c r="L131" s="8">
        <f t="shared" si="5"/>
        <v>795.2</v>
      </c>
      <c r="M131" s="1"/>
    </row>
    <row r="132" spans="1:13" ht="45" customHeight="1" thickBot="1" x14ac:dyDescent="0.3">
      <c r="A132" s="1"/>
      <c r="B132" s="6" t="s">
        <v>240</v>
      </c>
      <c r="C132" s="7" t="s">
        <v>241</v>
      </c>
      <c r="D132" s="8">
        <v>38267.72</v>
      </c>
      <c r="E132" s="8">
        <v>0</v>
      </c>
      <c r="F132" s="8">
        <v>16405</v>
      </c>
      <c r="G132" s="8">
        <f t="shared" si="3"/>
        <v>21862.720000000001</v>
      </c>
      <c r="H132" s="8">
        <v>0</v>
      </c>
      <c r="I132" s="8">
        <v>0</v>
      </c>
      <c r="J132" s="8">
        <v>682.72</v>
      </c>
      <c r="K132" s="8">
        <f t="shared" si="4"/>
        <v>682.72</v>
      </c>
      <c r="L132" s="8">
        <f t="shared" si="5"/>
        <v>21180</v>
      </c>
      <c r="M132" s="1"/>
    </row>
    <row r="133" spans="1:13" ht="45" customHeight="1" thickBot="1" x14ac:dyDescent="0.3">
      <c r="A133" s="1"/>
      <c r="B133" s="6" t="s">
        <v>242</v>
      </c>
      <c r="C133" s="7" t="s">
        <v>241</v>
      </c>
      <c r="D133" s="8">
        <v>38267.72</v>
      </c>
      <c r="E133" s="8">
        <v>0</v>
      </c>
      <c r="F133" s="8">
        <v>16405</v>
      </c>
      <c r="G133" s="8">
        <f t="shared" si="3"/>
        <v>21862.720000000001</v>
      </c>
      <c r="H133" s="8">
        <v>0</v>
      </c>
      <c r="I133" s="8">
        <v>0</v>
      </c>
      <c r="J133" s="8">
        <v>682.72</v>
      </c>
      <c r="K133" s="8">
        <f t="shared" si="4"/>
        <v>682.72</v>
      </c>
      <c r="L133" s="8">
        <f t="shared" si="5"/>
        <v>21180</v>
      </c>
      <c r="M133" s="1"/>
    </row>
    <row r="134" spans="1:13" ht="33.950000000000003" customHeight="1" thickBot="1" x14ac:dyDescent="0.3">
      <c r="A134" s="1"/>
      <c r="B134" s="6" t="s">
        <v>243</v>
      </c>
      <c r="C134" s="7" t="s">
        <v>244</v>
      </c>
      <c r="D134" s="8">
        <v>26627</v>
      </c>
      <c r="E134" s="8">
        <v>0</v>
      </c>
      <c r="F134" s="8">
        <v>5972.6</v>
      </c>
      <c r="G134" s="8">
        <f t="shared" si="3"/>
        <v>20654.400000000001</v>
      </c>
      <c r="H134" s="8">
        <v>0</v>
      </c>
      <c r="I134" s="8">
        <v>0</v>
      </c>
      <c r="J134" s="8">
        <v>1113.5999999999999</v>
      </c>
      <c r="K134" s="8">
        <f t="shared" si="4"/>
        <v>1113.5999999999999</v>
      </c>
      <c r="L134" s="8">
        <f t="shared" si="5"/>
        <v>19540.800000000003</v>
      </c>
      <c r="M134" s="1"/>
    </row>
    <row r="135" spans="1:13" ht="33.950000000000003" customHeight="1" thickBot="1" x14ac:dyDescent="0.3">
      <c r="A135" s="1"/>
      <c r="B135" s="6" t="s">
        <v>245</v>
      </c>
      <c r="C135" s="7" t="s">
        <v>244</v>
      </c>
      <c r="D135" s="8">
        <v>26627</v>
      </c>
      <c r="E135" s="8">
        <v>0</v>
      </c>
      <c r="F135" s="8">
        <v>5972.6</v>
      </c>
      <c r="G135" s="8">
        <f t="shared" si="3"/>
        <v>20654.400000000001</v>
      </c>
      <c r="H135" s="8">
        <v>0</v>
      </c>
      <c r="I135" s="8">
        <v>0</v>
      </c>
      <c r="J135" s="8">
        <v>1113.5999999999999</v>
      </c>
      <c r="K135" s="8">
        <f t="shared" si="4"/>
        <v>1113.5999999999999</v>
      </c>
      <c r="L135" s="8">
        <f t="shared" si="5"/>
        <v>19540.800000000003</v>
      </c>
      <c r="M135" s="1"/>
    </row>
    <row r="136" spans="1:13" ht="21.95" customHeight="1" thickBot="1" x14ac:dyDescent="0.3">
      <c r="A136" s="1"/>
      <c r="B136" s="6" t="s">
        <v>246</v>
      </c>
      <c r="C136" s="7" t="s">
        <v>247</v>
      </c>
      <c r="D136" s="8">
        <v>52289539.82</v>
      </c>
      <c r="E136" s="8">
        <v>4624659.1500000004</v>
      </c>
      <c r="F136" s="8">
        <v>8064903.4100000001</v>
      </c>
      <c r="G136" s="8">
        <f t="shared" si="3"/>
        <v>48849295.560000002</v>
      </c>
      <c r="H136" s="8">
        <v>3200.91</v>
      </c>
      <c r="I136" s="8">
        <f>-1593215.69+70618+93750+488493.75+565593.6+376631.63</f>
        <v>1871.2900000000373</v>
      </c>
      <c r="J136" s="8">
        <f>18504705.23-70618-93750-488493.75-565593.6-376631.63</f>
        <v>16909618.25</v>
      </c>
      <c r="K136" s="8">
        <f t="shared" si="4"/>
        <v>16914690.449999999</v>
      </c>
      <c r="L136" s="8">
        <f t="shared" si="5"/>
        <v>31934605.110000003</v>
      </c>
      <c r="M136" s="1"/>
    </row>
    <row r="137" spans="1:13" ht="21.95" customHeight="1" thickBot="1" x14ac:dyDescent="0.3">
      <c r="A137" s="1"/>
      <c r="B137" s="6" t="s">
        <v>248</v>
      </c>
      <c r="C137" s="7" t="s">
        <v>249</v>
      </c>
      <c r="D137" s="8">
        <v>570231.25</v>
      </c>
      <c r="E137" s="8">
        <v>371769.32</v>
      </c>
      <c r="F137" s="8">
        <v>59140.4</v>
      </c>
      <c r="G137" s="8">
        <f t="shared" si="3"/>
        <v>882860.17</v>
      </c>
      <c r="H137" s="8">
        <v>0</v>
      </c>
      <c r="I137" s="8">
        <f>-70618+70618</f>
        <v>0</v>
      </c>
      <c r="J137" s="8">
        <f>800337.11-70618</f>
        <v>729719.11</v>
      </c>
      <c r="K137" s="8">
        <f t="shared" si="4"/>
        <v>729719.11</v>
      </c>
      <c r="L137" s="8">
        <f t="shared" si="5"/>
        <v>153141.06000000006</v>
      </c>
      <c r="M137" s="1"/>
    </row>
    <row r="138" spans="1:13" ht="21.95" customHeight="1" thickBot="1" x14ac:dyDescent="0.3">
      <c r="A138" s="1"/>
      <c r="B138" s="6" t="s">
        <v>250</v>
      </c>
      <c r="C138" s="7" t="s">
        <v>249</v>
      </c>
      <c r="D138" s="8">
        <v>570231.25</v>
      </c>
      <c r="E138" s="8">
        <v>371769.32</v>
      </c>
      <c r="F138" s="8">
        <v>59140.4</v>
      </c>
      <c r="G138" s="8">
        <f t="shared" si="3"/>
        <v>882860.17</v>
      </c>
      <c r="H138" s="8">
        <v>0</v>
      </c>
      <c r="I138" s="8">
        <f>-70618+70618</f>
        <v>0</v>
      </c>
      <c r="J138" s="8">
        <f>800337.11-70618</f>
        <v>729719.11</v>
      </c>
      <c r="K138" s="8">
        <f t="shared" si="4"/>
        <v>729719.11</v>
      </c>
      <c r="L138" s="8">
        <f t="shared" si="5"/>
        <v>153141.06000000006</v>
      </c>
      <c r="M138" s="1"/>
    </row>
    <row r="139" spans="1:13" ht="21.95" customHeight="1" thickBot="1" x14ac:dyDescent="0.3">
      <c r="A139" s="1"/>
      <c r="B139" s="6" t="s">
        <v>251</v>
      </c>
      <c r="C139" s="7" t="s">
        <v>252</v>
      </c>
      <c r="D139" s="8">
        <v>615536.56999999995</v>
      </c>
      <c r="E139" s="8">
        <v>17416</v>
      </c>
      <c r="F139" s="8">
        <v>86927</v>
      </c>
      <c r="G139" s="8">
        <f t="shared" si="3"/>
        <v>546025.56999999995</v>
      </c>
      <c r="H139" s="8">
        <v>0</v>
      </c>
      <c r="I139" s="8">
        <v>0</v>
      </c>
      <c r="J139" s="8">
        <v>358411.17</v>
      </c>
      <c r="K139" s="8">
        <f t="shared" si="4"/>
        <v>358411.17</v>
      </c>
      <c r="L139" s="8">
        <f t="shared" si="5"/>
        <v>187614.39999999997</v>
      </c>
      <c r="M139" s="1"/>
    </row>
    <row r="140" spans="1:13" ht="21.95" customHeight="1" thickBot="1" x14ac:dyDescent="0.3">
      <c r="A140" s="1"/>
      <c r="B140" s="6" t="s">
        <v>253</v>
      </c>
      <c r="C140" s="7" t="s">
        <v>252</v>
      </c>
      <c r="D140" s="8">
        <v>615536.56999999995</v>
      </c>
      <c r="E140" s="8">
        <v>17416</v>
      </c>
      <c r="F140" s="8">
        <v>86927</v>
      </c>
      <c r="G140" s="8">
        <f t="shared" si="3"/>
        <v>546025.56999999995</v>
      </c>
      <c r="H140" s="8">
        <v>0</v>
      </c>
      <c r="I140" s="8">
        <v>0</v>
      </c>
      <c r="J140" s="8">
        <v>358411.17</v>
      </c>
      <c r="K140" s="8">
        <f t="shared" si="4"/>
        <v>358411.17</v>
      </c>
      <c r="L140" s="8">
        <f t="shared" si="5"/>
        <v>187614.39999999997</v>
      </c>
      <c r="M140" s="1"/>
    </row>
    <row r="141" spans="1:13" ht="21.95" customHeight="1" thickBot="1" x14ac:dyDescent="0.3">
      <c r="A141" s="1"/>
      <c r="B141" s="6" t="s">
        <v>254</v>
      </c>
      <c r="C141" s="7" t="s">
        <v>255</v>
      </c>
      <c r="D141" s="8">
        <v>713353.48</v>
      </c>
      <c r="E141" s="8">
        <v>580000</v>
      </c>
      <c r="F141" s="8">
        <v>72204.2</v>
      </c>
      <c r="G141" s="8">
        <f t="shared" si="3"/>
        <v>1221149.28</v>
      </c>
      <c r="H141" s="8">
        <v>320</v>
      </c>
      <c r="I141" s="8">
        <f>-93750+93750</f>
        <v>0</v>
      </c>
      <c r="J141" s="8">
        <f>1109277.71-93750</f>
        <v>1015527.71</v>
      </c>
      <c r="K141" s="8">
        <f t="shared" si="4"/>
        <v>1015847.71</v>
      </c>
      <c r="L141" s="8">
        <f t="shared" si="5"/>
        <v>205301.57000000007</v>
      </c>
      <c r="M141" s="1"/>
    </row>
    <row r="142" spans="1:13" ht="21.95" customHeight="1" thickBot="1" x14ac:dyDescent="0.3">
      <c r="A142" s="1"/>
      <c r="B142" s="6" t="s">
        <v>256</v>
      </c>
      <c r="C142" s="7" t="s">
        <v>255</v>
      </c>
      <c r="D142" s="8">
        <v>713353.48</v>
      </c>
      <c r="E142" s="8">
        <v>580000</v>
      </c>
      <c r="F142" s="8">
        <v>72204.2</v>
      </c>
      <c r="G142" s="8">
        <f t="shared" si="3"/>
        <v>1221149.28</v>
      </c>
      <c r="H142" s="8">
        <v>320</v>
      </c>
      <c r="I142" s="8">
        <f>-93750+93750</f>
        <v>0</v>
      </c>
      <c r="J142" s="8">
        <f>1109277.71-93750</f>
        <v>1015527.71</v>
      </c>
      <c r="K142" s="8">
        <f t="shared" si="4"/>
        <v>1015847.71</v>
      </c>
      <c r="L142" s="8">
        <f t="shared" si="5"/>
        <v>205301.57000000007</v>
      </c>
      <c r="M142" s="1"/>
    </row>
    <row r="143" spans="1:13" ht="21.95" customHeight="1" thickBot="1" x14ac:dyDescent="0.3">
      <c r="A143" s="1"/>
      <c r="B143" s="6" t="s">
        <v>257</v>
      </c>
      <c r="C143" s="7" t="s">
        <v>258</v>
      </c>
      <c r="D143" s="8">
        <v>3850717.65</v>
      </c>
      <c r="E143" s="8">
        <v>616318.4</v>
      </c>
      <c r="F143" s="8">
        <v>551548.06000000006</v>
      </c>
      <c r="G143" s="8">
        <f t="shared" ref="G143:G206" si="6">+D143+E143-F143</f>
        <v>3915487.9899999998</v>
      </c>
      <c r="H143" s="8">
        <v>0</v>
      </c>
      <c r="I143" s="8">
        <v>0</v>
      </c>
      <c r="J143" s="8">
        <v>1949582.83</v>
      </c>
      <c r="K143" s="8">
        <f t="shared" ref="K143:K206" si="7">+H143+I143+J143</f>
        <v>1949582.83</v>
      </c>
      <c r="L143" s="8">
        <f t="shared" ref="L143:L206" si="8">+G143-K143</f>
        <v>1965905.1599999997</v>
      </c>
      <c r="M143" s="1"/>
    </row>
    <row r="144" spans="1:13" ht="21.95" customHeight="1" thickBot="1" x14ac:dyDescent="0.3">
      <c r="A144" s="1"/>
      <c r="B144" s="6" t="s">
        <v>259</v>
      </c>
      <c r="C144" s="7" t="s">
        <v>258</v>
      </c>
      <c r="D144" s="8">
        <v>3850717.65</v>
      </c>
      <c r="E144" s="8">
        <v>616318.4</v>
      </c>
      <c r="F144" s="8">
        <v>551548.06000000006</v>
      </c>
      <c r="G144" s="8">
        <f t="shared" si="6"/>
        <v>3915487.9899999998</v>
      </c>
      <c r="H144" s="8">
        <v>0</v>
      </c>
      <c r="I144" s="8">
        <v>0</v>
      </c>
      <c r="J144" s="8">
        <v>1949582.83</v>
      </c>
      <c r="K144" s="8">
        <f t="shared" si="7"/>
        <v>1949582.83</v>
      </c>
      <c r="L144" s="8">
        <f t="shared" si="8"/>
        <v>1965905.1599999997</v>
      </c>
      <c r="M144" s="1"/>
    </row>
    <row r="145" spans="1:13" ht="12" customHeight="1" thickBot="1" x14ac:dyDescent="0.3">
      <c r="A145" s="1"/>
      <c r="B145" s="6" t="s">
        <v>260</v>
      </c>
      <c r="C145" s="7" t="s">
        <v>261</v>
      </c>
      <c r="D145" s="8">
        <v>1121349.49</v>
      </c>
      <c r="E145" s="8">
        <v>569868.32999999996</v>
      </c>
      <c r="F145" s="8">
        <v>131529</v>
      </c>
      <c r="G145" s="8">
        <f t="shared" si="6"/>
        <v>1559688.8199999998</v>
      </c>
      <c r="H145" s="8">
        <v>0</v>
      </c>
      <c r="I145" s="8">
        <v>624.1</v>
      </c>
      <c r="J145" s="8">
        <v>753953.38</v>
      </c>
      <c r="K145" s="8">
        <f t="shared" si="7"/>
        <v>754577.48</v>
      </c>
      <c r="L145" s="8">
        <f t="shared" si="8"/>
        <v>805111.33999999985</v>
      </c>
      <c r="M145" s="1"/>
    </row>
    <row r="146" spans="1:13" ht="12" customHeight="1" thickBot="1" x14ac:dyDescent="0.3">
      <c r="A146" s="1"/>
      <c r="B146" s="6" t="s">
        <v>262</v>
      </c>
      <c r="C146" s="7" t="s">
        <v>261</v>
      </c>
      <c r="D146" s="8">
        <v>1121349.49</v>
      </c>
      <c r="E146" s="8">
        <v>569868.32999999996</v>
      </c>
      <c r="F146" s="8">
        <v>131529</v>
      </c>
      <c r="G146" s="8">
        <f t="shared" si="6"/>
        <v>1559688.8199999998</v>
      </c>
      <c r="H146" s="8">
        <v>0</v>
      </c>
      <c r="I146" s="8">
        <v>624.1</v>
      </c>
      <c r="J146" s="8">
        <v>753953.38</v>
      </c>
      <c r="K146" s="8">
        <f t="shared" si="7"/>
        <v>754577.48</v>
      </c>
      <c r="L146" s="8">
        <f t="shared" si="8"/>
        <v>805111.33999999985</v>
      </c>
      <c r="M146" s="1"/>
    </row>
    <row r="147" spans="1:13" ht="21.95" customHeight="1" thickBot="1" x14ac:dyDescent="0.3">
      <c r="A147" s="1"/>
      <c r="B147" s="6" t="s">
        <v>263</v>
      </c>
      <c r="C147" s="7" t="s">
        <v>264</v>
      </c>
      <c r="D147" s="8">
        <v>14472541.17</v>
      </c>
      <c r="E147" s="8">
        <v>1201423.69</v>
      </c>
      <c r="F147" s="8">
        <v>2392556.2200000002</v>
      </c>
      <c r="G147" s="8">
        <f t="shared" si="6"/>
        <v>13281408.639999999</v>
      </c>
      <c r="H147" s="8">
        <v>0</v>
      </c>
      <c r="I147" s="8">
        <f>-488493.75+488493.75</f>
        <v>0</v>
      </c>
      <c r="J147" s="8">
        <f>4134376.48-488493.75</f>
        <v>3645882.73</v>
      </c>
      <c r="K147" s="8">
        <f t="shared" si="7"/>
        <v>3645882.73</v>
      </c>
      <c r="L147" s="8">
        <f t="shared" si="8"/>
        <v>9635525.9099999983</v>
      </c>
      <c r="M147" s="1"/>
    </row>
    <row r="148" spans="1:13" ht="21.95" customHeight="1" thickBot="1" x14ac:dyDescent="0.3">
      <c r="A148" s="1"/>
      <c r="B148" s="6" t="s">
        <v>265</v>
      </c>
      <c r="C148" s="7" t="s">
        <v>264</v>
      </c>
      <c r="D148" s="8">
        <v>14472541.17</v>
      </c>
      <c r="E148" s="8">
        <v>1201423.69</v>
      </c>
      <c r="F148" s="8">
        <v>2392556.2200000002</v>
      </c>
      <c r="G148" s="8">
        <f t="shared" si="6"/>
        <v>13281408.639999999</v>
      </c>
      <c r="H148" s="8">
        <v>0</v>
      </c>
      <c r="I148" s="8">
        <f>-488493.75+488493.75</f>
        <v>0</v>
      </c>
      <c r="J148" s="8">
        <f>4134376.48-488493.75</f>
        <v>3645882.73</v>
      </c>
      <c r="K148" s="8">
        <f t="shared" si="7"/>
        <v>3645882.73</v>
      </c>
      <c r="L148" s="8">
        <f t="shared" si="8"/>
        <v>9635525.9099999983</v>
      </c>
      <c r="M148" s="1"/>
    </row>
    <row r="149" spans="1:13" ht="21.95" customHeight="1" thickBot="1" x14ac:dyDescent="0.3">
      <c r="A149" s="1"/>
      <c r="B149" s="6" t="s">
        <v>266</v>
      </c>
      <c r="C149" s="7" t="s">
        <v>267</v>
      </c>
      <c r="D149" s="8">
        <v>3979925.87</v>
      </c>
      <c r="E149" s="8">
        <v>12900.8</v>
      </c>
      <c r="F149" s="8">
        <v>753129.91</v>
      </c>
      <c r="G149" s="8">
        <f t="shared" si="6"/>
        <v>3239696.76</v>
      </c>
      <c r="H149" s="8">
        <v>96.9</v>
      </c>
      <c r="I149" s="8">
        <f>-565593.6+565593.6</f>
        <v>0</v>
      </c>
      <c r="J149" s="8">
        <f>1477228.77-565593.6</f>
        <v>911635.17</v>
      </c>
      <c r="K149" s="8">
        <f t="shared" si="7"/>
        <v>911732.07000000007</v>
      </c>
      <c r="L149" s="8">
        <f t="shared" si="8"/>
        <v>2327964.6899999995</v>
      </c>
      <c r="M149" s="1"/>
    </row>
    <row r="150" spans="1:13" ht="21.95" customHeight="1" thickBot="1" x14ac:dyDescent="0.3">
      <c r="A150" s="1"/>
      <c r="B150" s="6" t="s">
        <v>268</v>
      </c>
      <c r="C150" s="7" t="s">
        <v>267</v>
      </c>
      <c r="D150" s="8">
        <v>3979925.87</v>
      </c>
      <c r="E150" s="8">
        <v>12900.8</v>
      </c>
      <c r="F150" s="8">
        <v>753129.91</v>
      </c>
      <c r="G150" s="8">
        <f t="shared" si="6"/>
        <v>3239696.76</v>
      </c>
      <c r="H150" s="8">
        <v>96.9</v>
      </c>
      <c r="I150" s="8">
        <f>-565593.6+565593.6</f>
        <v>0</v>
      </c>
      <c r="J150" s="8">
        <f>1477228.77-565593.6</f>
        <v>911635.17</v>
      </c>
      <c r="K150" s="8">
        <f t="shared" si="7"/>
        <v>911732.07000000007</v>
      </c>
      <c r="L150" s="8">
        <f t="shared" si="8"/>
        <v>2327964.6899999995</v>
      </c>
      <c r="M150" s="1"/>
    </row>
    <row r="151" spans="1:13" ht="12" customHeight="1" thickBot="1" x14ac:dyDescent="0.3">
      <c r="A151" s="1"/>
      <c r="B151" s="6" t="s">
        <v>269</v>
      </c>
      <c r="C151" s="7" t="s">
        <v>270</v>
      </c>
      <c r="D151" s="8">
        <v>8249372.2000000002</v>
      </c>
      <c r="E151" s="8">
        <v>849026.72</v>
      </c>
      <c r="F151" s="8">
        <v>1599010.31</v>
      </c>
      <c r="G151" s="8">
        <f t="shared" si="6"/>
        <v>7499388.6099999994</v>
      </c>
      <c r="H151" s="8">
        <v>920</v>
      </c>
      <c r="I151" s="8">
        <v>1247.19</v>
      </c>
      <c r="J151" s="8">
        <v>2505687.83</v>
      </c>
      <c r="K151" s="8">
        <f t="shared" si="7"/>
        <v>2507855.02</v>
      </c>
      <c r="L151" s="8">
        <f t="shared" si="8"/>
        <v>4991533.59</v>
      </c>
      <c r="M151" s="1"/>
    </row>
    <row r="152" spans="1:13" ht="12" customHeight="1" thickBot="1" x14ac:dyDescent="0.3">
      <c r="A152" s="1"/>
      <c r="B152" s="6" t="s">
        <v>271</v>
      </c>
      <c r="C152" s="7" t="s">
        <v>270</v>
      </c>
      <c r="D152" s="8">
        <v>4416886.5199999996</v>
      </c>
      <c r="E152" s="8">
        <v>670418.72</v>
      </c>
      <c r="F152" s="8">
        <v>725985.26</v>
      </c>
      <c r="G152" s="8">
        <f t="shared" si="6"/>
        <v>4361319.9799999995</v>
      </c>
      <c r="H152" s="8">
        <v>0</v>
      </c>
      <c r="I152" s="8">
        <v>327.19</v>
      </c>
      <c r="J152" s="8">
        <v>1401654.56</v>
      </c>
      <c r="K152" s="8">
        <f t="shared" si="7"/>
        <v>1401981.75</v>
      </c>
      <c r="L152" s="8">
        <f t="shared" si="8"/>
        <v>2959338.2299999995</v>
      </c>
      <c r="M152" s="1"/>
    </row>
    <row r="153" spans="1:13" ht="12" customHeight="1" thickBot="1" x14ac:dyDescent="0.3">
      <c r="A153" s="1"/>
      <c r="B153" s="6" t="s">
        <v>272</v>
      </c>
      <c r="C153" s="7" t="s">
        <v>273</v>
      </c>
      <c r="D153" s="8">
        <v>3538929.31</v>
      </c>
      <c r="E153" s="8">
        <v>28608</v>
      </c>
      <c r="F153" s="8">
        <v>830065.35</v>
      </c>
      <c r="G153" s="8">
        <f t="shared" si="6"/>
        <v>2737471.96</v>
      </c>
      <c r="H153" s="8">
        <v>0</v>
      </c>
      <c r="I153" s="8">
        <v>0</v>
      </c>
      <c r="J153" s="8">
        <v>830348.08</v>
      </c>
      <c r="K153" s="8">
        <f t="shared" si="7"/>
        <v>830348.08</v>
      </c>
      <c r="L153" s="8">
        <f t="shared" si="8"/>
        <v>1907123.88</v>
      </c>
      <c r="M153" s="1"/>
    </row>
    <row r="154" spans="1:13" ht="12" customHeight="1" thickBot="1" x14ac:dyDescent="0.3">
      <c r="A154" s="1"/>
      <c r="B154" s="6" t="s">
        <v>274</v>
      </c>
      <c r="C154" s="7" t="s">
        <v>275</v>
      </c>
      <c r="D154" s="8">
        <v>293556.37</v>
      </c>
      <c r="E154" s="8">
        <v>150000</v>
      </c>
      <c r="F154" s="8">
        <v>42959.7</v>
      </c>
      <c r="G154" s="8">
        <f t="shared" si="6"/>
        <v>400596.67</v>
      </c>
      <c r="H154" s="8">
        <v>920</v>
      </c>
      <c r="I154" s="8">
        <v>920</v>
      </c>
      <c r="J154" s="8">
        <v>273685.19</v>
      </c>
      <c r="K154" s="8">
        <f t="shared" si="7"/>
        <v>275525.19</v>
      </c>
      <c r="L154" s="8">
        <f t="shared" si="8"/>
        <v>125071.47999999998</v>
      </c>
      <c r="M154" s="1"/>
    </row>
    <row r="155" spans="1:13" ht="21.95" customHeight="1" thickBot="1" x14ac:dyDescent="0.3">
      <c r="A155" s="1"/>
      <c r="B155" s="6" t="s">
        <v>276</v>
      </c>
      <c r="C155" s="7" t="s">
        <v>277</v>
      </c>
      <c r="D155" s="8">
        <v>18716512.140000001</v>
      </c>
      <c r="E155" s="8">
        <v>405935.89</v>
      </c>
      <c r="F155" s="8">
        <v>2418858.31</v>
      </c>
      <c r="G155" s="8">
        <f t="shared" si="6"/>
        <v>16703589.720000001</v>
      </c>
      <c r="H155" s="8">
        <v>1864.01</v>
      </c>
      <c r="I155" s="8">
        <f>-376631.63+376631.63</f>
        <v>0</v>
      </c>
      <c r="J155" s="8">
        <f>5415849.95-376631.63</f>
        <v>5039218.32</v>
      </c>
      <c r="K155" s="8">
        <f t="shared" si="7"/>
        <v>5041082.33</v>
      </c>
      <c r="L155" s="8">
        <f t="shared" si="8"/>
        <v>11662507.390000001</v>
      </c>
      <c r="M155" s="1"/>
    </row>
    <row r="156" spans="1:13" ht="12" customHeight="1" thickBot="1" x14ac:dyDescent="0.3">
      <c r="A156" s="1"/>
      <c r="B156" s="6" t="s">
        <v>278</v>
      </c>
      <c r="C156" s="7" t="s">
        <v>279</v>
      </c>
      <c r="D156" s="8">
        <v>18074086.879999999</v>
      </c>
      <c r="E156" s="8">
        <v>405935.89</v>
      </c>
      <c r="F156" s="8">
        <v>2275034.61</v>
      </c>
      <c r="G156" s="8">
        <f t="shared" si="6"/>
        <v>16204988.16</v>
      </c>
      <c r="H156" s="8">
        <v>1864.01</v>
      </c>
      <c r="I156" s="8">
        <f>-376631.63+376631.63</f>
        <v>0</v>
      </c>
      <c r="J156" s="8">
        <f>5348575.9-376631.63</f>
        <v>4971944.2700000005</v>
      </c>
      <c r="K156" s="8">
        <f t="shared" si="7"/>
        <v>4973808.28</v>
      </c>
      <c r="L156" s="8">
        <f t="shared" si="8"/>
        <v>11231179.879999999</v>
      </c>
      <c r="M156" s="1"/>
    </row>
    <row r="157" spans="1:13" ht="33.950000000000003" customHeight="1" thickBot="1" x14ac:dyDescent="0.3">
      <c r="A157" s="1"/>
      <c r="B157" s="6" t="s">
        <v>280</v>
      </c>
      <c r="C157" s="7" t="s">
        <v>281</v>
      </c>
      <c r="D157" s="8">
        <v>642425.26</v>
      </c>
      <c r="E157" s="8">
        <v>0</v>
      </c>
      <c r="F157" s="8">
        <v>143823.70000000001</v>
      </c>
      <c r="G157" s="8">
        <f t="shared" si="6"/>
        <v>498601.56</v>
      </c>
      <c r="H157" s="8">
        <v>0</v>
      </c>
      <c r="I157" s="8">
        <v>0</v>
      </c>
      <c r="J157" s="8">
        <v>67274.05</v>
      </c>
      <c r="K157" s="8">
        <f t="shared" si="7"/>
        <v>67274.05</v>
      </c>
      <c r="L157" s="8">
        <f t="shared" si="8"/>
        <v>431327.51</v>
      </c>
      <c r="M157" s="1"/>
    </row>
    <row r="158" spans="1:13" ht="33.950000000000003" customHeight="1" thickBot="1" x14ac:dyDescent="0.3">
      <c r="A158" s="1"/>
      <c r="B158" s="6" t="s">
        <v>282</v>
      </c>
      <c r="C158" s="7" t="s">
        <v>283</v>
      </c>
      <c r="D158" s="8">
        <v>46896642.189999998</v>
      </c>
      <c r="E158" s="8">
        <v>3376638.84</v>
      </c>
      <c r="F158" s="8">
        <v>6672060.0800000001</v>
      </c>
      <c r="G158" s="8">
        <f t="shared" si="6"/>
        <v>43601220.950000003</v>
      </c>
      <c r="H158" s="8">
        <v>0</v>
      </c>
      <c r="I158" s="8">
        <v>605705.79</v>
      </c>
      <c r="J158" s="8">
        <v>9773231.5199999996</v>
      </c>
      <c r="K158" s="8">
        <f t="shared" si="7"/>
        <v>10378937.309999999</v>
      </c>
      <c r="L158" s="8">
        <f t="shared" si="8"/>
        <v>33222283.640000004</v>
      </c>
      <c r="M158" s="1"/>
    </row>
    <row r="159" spans="1:13" ht="12" customHeight="1" thickBot="1" x14ac:dyDescent="0.3">
      <c r="A159" s="1"/>
      <c r="B159" s="6" t="s">
        <v>284</v>
      </c>
      <c r="C159" s="7" t="s">
        <v>285</v>
      </c>
      <c r="D159" s="8">
        <v>1055843.56</v>
      </c>
      <c r="E159" s="8">
        <v>0</v>
      </c>
      <c r="F159" s="8">
        <v>229778.2</v>
      </c>
      <c r="G159" s="8">
        <f t="shared" si="6"/>
        <v>826065.3600000001</v>
      </c>
      <c r="H159" s="8">
        <v>0</v>
      </c>
      <c r="I159" s="8">
        <v>0</v>
      </c>
      <c r="J159" s="8">
        <v>2012.56</v>
      </c>
      <c r="K159" s="8">
        <f t="shared" si="7"/>
        <v>2012.56</v>
      </c>
      <c r="L159" s="8">
        <f t="shared" si="8"/>
        <v>824052.8</v>
      </c>
      <c r="M159" s="1"/>
    </row>
    <row r="160" spans="1:13" ht="12" customHeight="1" thickBot="1" x14ac:dyDescent="0.3">
      <c r="A160" s="1"/>
      <c r="B160" s="6" t="s">
        <v>286</v>
      </c>
      <c r="C160" s="7" t="s">
        <v>287</v>
      </c>
      <c r="D160" s="8">
        <v>1055843.56</v>
      </c>
      <c r="E160" s="8">
        <v>0</v>
      </c>
      <c r="F160" s="8">
        <v>229778.2</v>
      </c>
      <c r="G160" s="8">
        <f t="shared" si="6"/>
        <v>826065.3600000001</v>
      </c>
      <c r="H160" s="8">
        <v>0</v>
      </c>
      <c r="I160" s="8">
        <v>0</v>
      </c>
      <c r="J160" s="8">
        <v>2012.56</v>
      </c>
      <c r="K160" s="8">
        <f t="shared" si="7"/>
        <v>2012.56</v>
      </c>
      <c r="L160" s="8">
        <f t="shared" si="8"/>
        <v>824052.8</v>
      </c>
      <c r="M160" s="1"/>
    </row>
    <row r="161" spans="1:13" ht="21.95" customHeight="1" thickBot="1" x14ac:dyDescent="0.3">
      <c r="A161" s="1"/>
      <c r="B161" s="6" t="s">
        <v>288</v>
      </c>
      <c r="C161" s="7" t="s">
        <v>289</v>
      </c>
      <c r="D161" s="8">
        <v>49996.61</v>
      </c>
      <c r="E161" s="8">
        <v>0</v>
      </c>
      <c r="F161" s="8">
        <v>15530.21</v>
      </c>
      <c r="G161" s="8">
        <f t="shared" si="6"/>
        <v>34466.400000000001</v>
      </c>
      <c r="H161" s="8">
        <v>0</v>
      </c>
      <c r="I161" s="8">
        <v>0</v>
      </c>
      <c r="J161" s="8">
        <v>15080</v>
      </c>
      <c r="K161" s="8">
        <f t="shared" si="7"/>
        <v>15080</v>
      </c>
      <c r="L161" s="8">
        <f t="shared" si="8"/>
        <v>19386.400000000001</v>
      </c>
      <c r="M161" s="1"/>
    </row>
    <row r="162" spans="1:13" ht="21.95" customHeight="1" thickBot="1" x14ac:dyDescent="0.3">
      <c r="A162" s="1"/>
      <c r="B162" s="6" t="s">
        <v>290</v>
      </c>
      <c r="C162" s="7" t="s">
        <v>291</v>
      </c>
      <c r="D162" s="8">
        <v>49996.61</v>
      </c>
      <c r="E162" s="8">
        <v>0</v>
      </c>
      <c r="F162" s="8">
        <v>15530.21</v>
      </c>
      <c r="G162" s="8">
        <f t="shared" si="6"/>
        <v>34466.400000000001</v>
      </c>
      <c r="H162" s="8">
        <v>0</v>
      </c>
      <c r="I162" s="8">
        <v>0</v>
      </c>
      <c r="J162" s="8">
        <v>15080</v>
      </c>
      <c r="K162" s="8">
        <f t="shared" si="7"/>
        <v>15080</v>
      </c>
      <c r="L162" s="8">
        <f t="shared" si="8"/>
        <v>19386.400000000001</v>
      </c>
      <c r="M162" s="1"/>
    </row>
    <row r="163" spans="1:13" ht="21.95" customHeight="1" thickBot="1" x14ac:dyDescent="0.3">
      <c r="A163" s="1"/>
      <c r="B163" s="6" t="s">
        <v>292</v>
      </c>
      <c r="C163" s="7" t="s">
        <v>293</v>
      </c>
      <c r="D163" s="8">
        <v>25152943.940000001</v>
      </c>
      <c r="E163" s="8">
        <v>264953.59999999998</v>
      </c>
      <c r="F163" s="8">
        <v>5061494.6399999997</v>
      </c>
      <c r="G163" s="8">
        <f t="shared" si="6"/>
        <v>20356402.900000002</v>
      </c>
      <c r="H163" s="8">
        <v>0</v>
      </c>
      <c r="I163" s="8">
        <v>7500.44</v>
      </c>
      <c r="J163" s="8">
        <v>1000830.48</v>
      </c>
      <c r="K163" s="8">
        <f t="shared" si="7"/>
        <v>1008330.9199999999</v>
      </c>
      <c r="L163" s="8">
        <f t="shared" si="8"/>
        <v>19348071.980000004</v>
      </c>
      <c r="M163" s="1"/>
    </row>
    <row r="164" spans="1:13" ht="21.95" customHeight="1" thickBot="1" x14ac:dyDescent="0.3">
      <c r="A164" s="1"/>
      <c r="B164" s="6" t="s">
        <v>294</v>
      </c>
      <c r="C164" s="7" t="s">
        <v>293</v>
      </c>
      <c r="D164" s="8">
        <v>25152943.940000001</v>
      </c>
      <c r="E164" s="8">
        <v>264953.59999999998</v>
      </c>
      <c r="F164" s="8">
        <v>5061494.6399999997</v>
      </c>
      <c r="G164" s="8">
        <f t="shared" si="6"/>
        <v>20356402.900000002</v>
      </c>
      <c r="H164" s="8">
        <v>0</v>
      </c>
      <c r="I164" s="8">
        <v>7500.44</v>
      </c>
      <c r="J164" s="8">
        <v>1000830.48</v>
      </c>
      <c r="K164" s="8">
        <f t="shared" si="7"/>
        <v>1008330.9199999999</v>
      </c>
      <c r="L164" s="8">
        <f t="shared" si="8"/>
        <v>19348071.980000004</v>
      </c>
      <c r="M164" s="1"/>
    </row>
    <row r="165" spans="1:13" ht="21.95" customHeight="1" thickBot="1" x14ac:dyDescent="0.3">
      <c r="A165" s="1"/>
      <c r="B165" s="6" t="s">
        <v>295</v>
      </c>
      <c r="C165" s="7" t="s">
        <v>296</v>
      </c>
      <c r="D165" s="8">
        <v>19297438.25</v>
      </c>
      <c r="E165" s="8">
        <v>3053685.24</v>
      </c>
      <c r="F165" s="8">
        <v>1188275.78</v>
      </c>
      <c r="G165" s="8">
        <f t="shared" si="6"/>
        <v>21162847.710000001</v>
      </c>
      <c r="H165" s="8">
        <v>0</v>
      </c>
      <c r="I165" s="8">
        <v>598205.35</v>
      </c>
      <c r="J165" s="8">
        <v>8502010.9499999993</v>
      </c>
      <c r="K165" s="8">
        <f t="shared" si="7"/>
        <v>9100216.2999999989</v>
      </c>
      <c r="L165" s="8">
        <f t="shared" si="8"/>
        <v>12062631.410000002</v>
      </c>
      <c r="M165" s="1"/>
    </row>
    <row r="166" spans="1:13" ht="21.95" customHeight="1" thickBot="1" x14ac:dyDescent="0.3">
      <c r="A166" s="1"/>
      <c r="B166" s="6" t="s">
        <v>297</v>
      </c>
      <c r="C166" s="7" t="s">
        <v>296</v>
      </c>
      <c r="D166" s="8">
        <v>19297438.25</v>
      </c>
      <c r="E166" s="8">
        <v>3053685.24</v>
      </c>
      <c r="F166" s="8">
        <v>1188275.78</v>
      </c>
      <c r="G166" s="8">
        <f t="shared" si="6"/>
        <v>21162847.710000001</v>
      </c>
      <c r="H166" s="8">
        <v>0</v>
      </c>
      <c r="I166" s="8">
        <v>598205.35</v>
      </c>
      <c r="J166" s="8">
        <v>8502010.9499999993</v>
      </c>
      <c r="K166" s="8">
        <f t="shared" si="7"/>
        <v>9100216.2999999989</v>
      </c>
      <c r="L166" s="8">
        <f t="shared" si="8"/>
        <v>12062631.410000002</v>
      </c>
      <c r="M166" s="1"/>
    </row>
    <row r="167" spans="1:13" ht="21.95" customHeight="1" thickBot="1" x14ac:dyDescent="0.3">
      <c r="A167" s="1"/>
      <c r="B167" s="6" t="s">
        <v>298</v>
      </c>
      <c r="C167" s="7" t="s">
        <v>299</v>
      </c>
      <c r="D167" s="8">
        <v>905262.03</v>
      </c>
      <c r="E167" s="8">
        <v>0</v>
      </c>
      <c r="F167" s="8">
        <v>144000</v>
      </c>
      <c r="G167" s="8">
        <f t="shared" si="6"/>
        <v>761262.03</v>
      </c>
      <c r="H167" s="8">
        <v>0</v>
      </c>
      <c r="I167" s="8">
        <v>0</v>
      </c>
      <c r="J167" s="8">
        <v>0</v>
      </c>
      <c r="K167" s="8">
        <f t="shared" si="7"/>
        <v>0</v>
      </c>
      <c r="L167" s="8">
        <f t="shared" si="8"/>
        <v>761262.03</v>
      </c>
      <c r="M167" s="1"/>
    </row>
    <row r="168" spans="1:13" ht="21.95" customHeight="1" thickBot="1" x14ac:dyDescent="0.3">
      <c r="A168" s="1"/>
      <c r="B168" s="6" t="s">
        <v>300</v>
      </c>
      <c r="C168" s="7" t="s">
        <v>299</v>
      </c>
      <c r="D168" s="8">
        <v>905262.03</v>
      </c>
      <c r="E168" s="8">
        <v>0</v>
      </c>
      <c r="F168" s="8">
        <v>144000</v>
      </c>
      <c r="G168" s="8">
        <f t="shared" si="6"/>
        <v>761262.03</v>
      </c>
      <c r="H168" s="8">
        <v>0</v>
      </c>
      <c r="I168" s="8">
        <v>0</v>
      </c>
      <c r="J168" s="8">
        <v>0</v>
      </c>
      <c r="K168" s="8">
        <f t="shared" si="7"/>
        <v>0</v>
      </c>
      <c r="L168" s="8">
        <f t="shared" si="8"/>
        <v>761262.03</v>
      </c>
      <c r="M168" s="1"/>
    </row>
    <row r="169" spans="1:13" ht="21.95" customHeight="1" thickBot="1" x14ac:dyDescent="0.3">
      <c r="A169" s="1"/>
      <c r="B169" s="6" t="s">
        <v>301</v>
      </c>
      <c r="C169" s="7" t="s">
        <v>302</v>
      </c>
      <c r="D169" s="8">
        <v>413100</v>
      </c>
      <c r="E169" s="8">
        <v>0</v>
      </c>
      <c r="F169" s="8">
        <v>19908.05</v>
      </c>
      <c r="G169" s="8">
        <f t="shared" si="6"/>
        <v>393191.95</v>
      </c>
      <c r="H169" s="8">
        <v>0</v>
      </c>
      <c r="I169" s="8">
        <v>0</v>
      </c>
      <c r="J169" s="8">
        <v>194610.01</v>
      </c>
      <c r="K169" s="8">
        <f t="shared" si="7"/>
        <v>194610.01</v>
      </c>
      <c r="L169" s="8">
        <f t="shared" si="8"/>
        <v>198581.94</v>
      </c>
      <c r="M169" s="1"/>
    </row>
    <row r="170" spans="1:13" ht="21.95" customHeight="1" thickBot="1" x14ac:dyDescent="0.3">
      <c r="A170" s="1"/>
      <c r="B170" s="6" t="s">
        <v>303</v>
      </c>
      <c r="C170" s="7" t="s">
        <v>302</v>
      </c>
      <c r="D170" s="8">
        <v>413100</v>
      </c>
      <c r="E170" s="8">
        <v>0</v>
      </c>
      <c r="F170" s="8">
        <v>19908.05</v>
      </c>
      <c r="G170" s="8">
        <f t="shared" si="6"/>
        <v>393191.95</v>
      </c>
      <c r="H170" s="8">
        <v>0</v>
      </c>
      <c r="I170" s="8">
        <v>0</v>
      </c>
      <c r="J170" s="8">
        <v>194610.01</v>
      </c>
      <c r="K170" s="8">
        <f t="shared" si="7"/>
        <v>194610.01</v>
      </c>
      <c r="L170" s="8">
        <f t="shared" si="8"/>
        <v>198581.94</v>
      </c>
      <c r="M170" s="1"/>
    </row>
    <row r="171" spans="1:13" ht="12" customHeight="1" thickBot="1" x14ac:dyDescent="0.3">
      <c r="A171" s="1"/>
      <c r="B171" s="6" t="s">
        <v>304</v>
      </c>
      <c r="C171" s="7" t="s">
        <v>305</v>
      </c>
      <c r="D171" s="8">
        <v>22057.8</v>
      </c>
      <c r="E171" s="8">
        <v>58000</v>
      </c>
      <c r="F171" s="8">
        <v>13073.2</v>
      </c>
      <c r="G171" s="8">
        <f t="shared" si="6"/>
        <v>66984.600000000006</v>
      </c>
      <c r="H171" s="8">
        <v>0</v>
      </c>
      <c r="I171" s="8">
        <v>0</v>
      </c>
      <c r="J171" s="8">
        <v>58687.519999999997</v>
      </c>
      <c r="K171" s="8">
        <f t="shared" si="7"/>
        <v>58687.519999999997</v>
      </c>
      <c r="L171" s="8">
        <f t="shared" si="8"/>
        <v>8297.080000000009</v>
      </c>
      <c r="M171" s="1"/>
    </row>
    <row r="172" spans="1:13" ht="12" customHeight="1" thickBot="1" x14ac:dyDescent="0.3">
      <c r="A172" s="1"/>
      <c r="B172" s="6" t="s">
        <v>306</v>
      </c>
      <c r="C172" s="7" t="s">
        <v>305</v>
      </c>
      <c r="D172" s="8">
        <v>22057.8</v>
      </c>
      <c r="E172" s="8">
        <v>58000</v>
      </c>
      <c r="F172" s="8">
        <v>13073.2</v>
      </c>
      <c r="G172" s="8">
        <f t="shared" si="6"/>
        <v>66984.600000000006</v>
      </c>
      <c r="H172" s="8">
        <v>0</v>
      </c>
      <c r="I172" s="8">
        <v>0</v>
      </c>
      <c r="J172" s="8">
        <v>58687.519999999997</v>
      </c>
      <c r="K172" s="8">
        <f t="shared" si="7"/>
        <v>58687.519999999997</v>
      </c>
      <c r="L172" s="8">
        <f t="shared" si="8"/>
        <v>8297.080000000009</v>
      </c>
      <c r="M172" s="1"/>
    </row>
    <row r="173" spans="1:13" ht="21.95" customHeight="1" thickBot="1" x14ac:dyDescent="0.3">
      <c r="A173" s="1"/>
      <c r="B173" s="6" t="s">
        <v>307</v>
      </c>
      <c r="C173" s="7" t="s">
        <v>308</v>
      </c>
      <c r="D173" s="8">
        <v>428544887.99000001</v>
      </c>
      <c r="E173" s="8">
        <v>4158597.66</v>
      </c>
      <c r="F173" s="8">
        <v>9748248.5199999996</v>
      </c>
      <c r="G173" s="8">
        <f t="shared" si="6"/>
        <v>422955237.13000005</v>
      </c>
      <c r="H173" s="8">
        <f>-124176+124176</f>
        <v>0</v>
      </c>
      <c r="I173" s="8">
        <f>1054770.76-124176</f>
        <v>930594.76</v>
      </c>
      <c r="J173" s="8">
        <v>158379762.28</v>
      </c>
      <c r="K173" s="8">
        <f t="shared" si="7"/>
        <v>159310357.03999999</v>
      </c>
      <c r="L173" s="8">
        <f t="shared" si="8"/>
        <v>263644880.09000006</v>
      </c>
      <c r="M173" s="1"/>
    </row>
    <row r="174" spans="1:13" ht="21.95" customHeight="1" thickBot="1" x14ac:dyDescent="0.3">
      <c r="A174" s="1"/>
      <c r="B174" s="6" t="s">
        <v>309</v>
      </c>
      <c r="C174" s="7" t="s">
        <v>308</v>
      </c>
      <c r="D174" s="8">
        <v>428544887.99000001</v>
      </c>
      <c r="E174" s="8">
        <v>4158597.66</v>
      </c>
      <c r="F174" s="8">
        <v>9748248.5199999996</v>
      </c>
      <c r="G174" s="8">
        <f t="shared" si="6"/>
        <v>422955237.13000005</v>
      </c>
      <c r="H174" s="8">
        <f>-124176+124176</f>
        <v>0</v>
      </c>
      <c r="I174" s="8">
        <f>1054770.76-124176</f>
        <v>930594.76</v>
      </c>
      <c r="J174" s="8">
        <v>158379762.28</v>
      </c>
      <c r="K174" s="8">
        <f t="shared" si="7"/>
        <v>159310357.03999999</v>
      </c>
      <c r="L174" s="8">
        <f t="shared" si="8"/>
        <v>263644880.09000006</v>
      </c>
      <c r="M174" s="1"/>
    </row>
    <row r="175" spans="1:13" ht="21.95" customHeight="1" thickBot="1" x14ac:dyDescent="0.3">
      <c r="A175" s="1"/>
      <c r="B175" s="6" t="s">
        <v>310</v>
      </c>
      <c r="C175" s="7" t="s">
        <v>308</v>
      </c>
      <c r="D175" s="8">
        <v>428544887.99000001</v>
      </c>
      <c r="E175" s="8">
        <v>4158597.66</v>
      </c>
      <c r="F175" s="8">
        <v>9748248.5199999996</v>
      </c>
      <c r="G175" s="8">
        <f t="shared" si="6"/>
        <v>422955237.13000005</v>
      </c>
      <c r="H175" s="8">
        <f>-124176+124176</f>
        <v>0</v>
      </c>
      <c r="I175" s="8">
        <f>1054770.76-124176</f>
        <v>930594.76</v>
      </c>
      <c r="J175" s="8">
        <v>158379762.28</v>
      </c>
      <c r="K175" s="8">
        <f t="shared" si="7"/>
        <v>159310357.03999999</v>
      </c>
      <c r="L175" s="8">
        <f t="shared" si="8"/>
        <v>263644880.09000006</v>
      </c>
      <c r="M175" s="1"/>
    </row>
    <row r="176" spans="1:13" ht="33.950000000000003" customHeight="1" thickBot="1" x14ac:dyDescent="0.3">
      <c r="A176" s="1"/>
      <c r="B176" s="6" t="s">
        <v>311</v>
      </c>
      <c r="C176" s="7" t="s">
        <v>312</v>
      </c>
      <c r="D176" s="8">
        <v>271065330.87</v>
      </c>
      <c r="E176" s="8">
        <v>1073128.6399999999</v>
      </c>
      <c r="F176" s="8">
        <v>142182900.88</v>
      </c>
      <c r="G176" s="8">
        <f t="shared" si="6"/>
        <v>129955558.63</v>
      </c>
      <c r="H176" s="8">
        <v>0</v>
      </c>
      <c r="I176" s="8">
        <v>11368</v>
      </c>
      <c r="J176" s="8">
        <v>3020017.38</v>
      </c>
      <c r="K176" s="8">
        <f t="shared" si="7"/>
        <v>3031385.38</v>
      </c>
      <c r="L176" s="8">
        <f t="shared" si="8"/>
        <v>126924173.25</v>
      </c>
      <c r="M176" s="1"/>
    </row>
    <row r="177" spans="1:13" ht="12" customHeight="1" thickBot="1" x14ac:dyDescent="0.3">
      <c r="A177" s="1"/>
      <c r="B177" s="6" t="s">
        <v>313</v>
      </c>
      <c r="C177" s="7" t="s">
        <v>314</v>
      </c>
      <c r="D177" s="8">
        <v>173311119.53</v>
      </c>
      <c r="E177" s="8">
        <v>275141.44</v>
      </c>
      <c r="F177" s="8">
        <v>115104815.5</v>
      </c>
      <c r="G177" s="8">
        <f t="shared" si="6"/>
        <v>58481445.469999999</v>
      </c>
      <c r="H177" s="8">
        <v>0</v>
      </c>
      <c r="I177" s="8">
        <v>0</v>
      </c>
      <c r="J177" s="8">
        <v>137521.75</v>
      </c>
      <c r="K177" s="8">
        <f t="shared" si="7"/>
        <v>137521.75</v>
      </c>
      <c r="L177" s="8">
        <f t="shared" si="8"/>
        <v>58343923.719999999</v>
      </c>
      <c r="M177" s="1"/>
    </row>
    <row r="178" spans="1:13" ht="12" customHeight="1" thickBot="1" x14ac:dyDescent="0.3">
      <c r="A178" s="1"/>
      <c r="B178" s="6" t="s">
        <v>315</v>
      </c>
      <c r="C178" s="7" t="s">
        <v>314</v>
      </c>
      <c r="D178" s="8">
        <v>173311119.53</v>
      </c>
      <c r="E178" s="8">
        <v>275141.44</v>
      </c>
      <c r="F178" s="8">
        <v>115104815.5</v>
      </c>
      <c r="G178" s="8">
        <f t="shared" si="6"/>
        <v>58481445.469999999</v>
      </c>
      <c r="H178" s="8">
        <v>0</v>
      </c>
      <c r="I178" s="8">
        <v>0</v>
      </c>
      <c r="J178" s="8">
        <v>137521.75</v>
      </c>
      <c r="K178" s="8">
        <f t="shared" si="7"/>
        <v>137521.75</v>
      </c>
      <c r="L178" s="8">
        <f t="shared" si="8"/>
        <v>58343923.719999999</v>
      </c>
      <c r="M178" s="1"/>
    </row>
    <row r="179" spans="1:13" ht="21.95" customHeight="1" thickBot="1" x14ac:dyDescent="0.3">
      <c r="A179" s="1"/>
      <c r="B179" s="6" t="s">
        <v>316</v>
      </c>
      <c r="C179" s="7" t="s">
        <v>317</v>
      </c>
      <c r="D179" s="8">
        <v>7628401.4400000004</v>
      </c>
      <c r="E179" s="8">
        <v>797987.2</v>
      </c>
      <c r="F179" s="8">
        <v>887216.03</v>
      </c>
      <c r="G179" s="8">
        <f t="shared" si="6"/>
        <v>7539172.6100000003</v>
      </c>
      <c r="H179" s="8">
        <v>0</v>
      </c>
      <c r="I179" s="8">
        <v>11368</v>
      </c>
      <c r="J179" s="8">
        <v>2490954.87</v>
      </c>
      <c r="K179" s="8">
        <f t="shared" si="7"/>
        <v>2502322.87</v>
      </c>
      <c r="L179" s="8">
        <f t="shared" si="8"/>
        <v>5036849.74</v>
      </c>
      <c r="M179" s="1"/>
    </row>
    <row r="180" spans="1:13" ht="21.95" customHeight="1" thickBot="1" x14ac:dyDescent="0.3">
      <c r="A180" s="1"/>
      <c r="B180" s="6" t="s">
        <v>318</v>
      </c>
      <c r="C180" s="7" t="s">
        <v>317</v>
      </c>
      <c r="D180" s="8">
        <v>7628401.4400000004</v>
      </c>
      <c r="E180" s="8">
        <v>797987.2</v>
      </c>
      <c r="F180" s="8">
        <v>887216.03</v>
      </c>
      <c r="G180" s="8">
        <f t="shared" si="6"/>
        <v>7539172.6100000003</v>
      </c>
      <c r="H180" s="8">
        <v>0</v>
      </c>
      <c r="I180" s="8">
        <v>11368</v>
      </c>
      <c r="J180" s="8">
        <v>2490954.87</v>
      </c>
      <c r="K180" s="8">
        <f t="shared" si="7"/>
        <v>2502322.87</v>
      </c>
      <c r="L180" s="8">
        <f t="shared" si="8"/>
        <v>5036849.74</v>
      </c>
      <c r="M180" s="1"/>
    </row>
    <row r="181" spans="1:13" ht="12" customHeight="1" thickBot="1" x14ac:dyDescent="0.3">
      <c r="A181" s="1"/>
      <c r="B181" s="6" t="s">
        <v>319</v>
      </c>
      <c r="C181" s="7" t="s">
        <v>320</v>
      </c>
      <c r="D181" s="8">
        <v>74874295.170000002</v>
      </c>
      <c r="E181" s="8">
        <v>0</v>
      </c>
      <c r="F181" s="8">
        <v>24072940.800000001</v>
      </c>
      <c r="G181" s="8">
        <f t="shared" si="6"/>
        <v>50801354.370000005</v>
      </c>
      <c r="H181" s="8">
        <v>0</v>
      </c>
      <c r="I181" s="8">
        <v>0</v>
      </c>
      <c r="J181" s="8">
        <v>61042</v>
      </c>
      <c r="K181" s="8">
        <f t="shared" si="7"/>
        <v>61042</v>
      </c>
      <c r="L181" s="8">
        <f t="shared" si="8"/>
        <v>50740312.370000005</v>
      </c>
      <c r="M181" s="1"/>
    </row>
    <row r="182" spans="1:13" ht="12" customHeight="1" thickBot="1" x14ac:dyDescent="0.3">
      <c r="A182" s="1"/>
      <c r="B182" s="6" t="s">
        <v>321</v>
      </c>
      <c r="C182" s="7" t="s">
        <v>320</v>
      </c>
      <c r="D182" s="8">
        <v>74874295.170000002</v>
      </c>
      <c r="E182" s="8">
        <v>0</v>
      </c>
      <c r="F182" s="8">
        <v>24072940.800000001</v>
      </c>
      <c r="G182" s="8">
        <f t="shared" si="6"/>
        <v>50801354.370000005</v>
      </c>
      <c r="H182" s="8">
        <v>0</v>
      </c>
      <c r="I182" s="8">
        <v>0</v>
      </c>
      <c r="J182" s="8">
        <v>61042</v>
      </c>
      <c r="K182" s="8">
        <f t="shared" si="7"/>
        <v>61042</v>
      </c>
      <c r="L182" s="8">
        <f t="shared" si="8"/>
        <v>50740312.370000005</v>
      </c>
      <c r="M182" s="1"/>
    </row>
    <row r="183" spans="1:13" ht="12" customHeight="1" thickBot="1" x14ac:dyDescent="0.3">
      <c r="A183" s="1"/>
      <c r="B183" s="6" t="s">
        <v>322</v>
      </c>
      <c r="C183" s="7" t="s">
        <v>323</v>
      </c>
      <c r="D183" s="8">
        <v>104578.81</v>
      </c>
      <c r="E183" s="8">
        <v>0</v>
      </c>
      <c r="F183" s="8">
        <v>32761.599999999999</v>
      </c>
      <c r="G183" s="8">
        <f t="shared" si="6"/>
        <v>71817.209999999992</v>
      </c>
      <c r="H183" s="8">
        <v>0</v>
      </c>
      <c r="I183" s="8">
        <v>0</v>
      </c>
      <c r="J183" s="8">
        <v>26419.39</v>
      </c>
      <c r="K183" s="8">
        <f t="shared" si="7"/>
        <v>26419.39</v>
      </c>
      <c r="L183" s="8">
        <f t="shared" si="8"/>
        <v>45397.819999999992</v>
      </c>
      <c r="M183" s="1"/>
    </row>
    <row r="184" spans="1:13" ht="12" customHeight="1" thickBot="1" x14ac:dyDescent="0.3">
      <c r="A184" s="1"/>
      <c r="B184" s="6" t="s">
        <v>324</v>
      </c>
      <c r="C184" s="7" t="s">
        <v>323</v>
      </c>
      <c r="D184" s="8">
        <v>104578.81</v>
      </c>
      <c r="E184" s="8">
        <v>0</v>
      </c>
      <c r="F184" s="8">
        <v>32761.599999999999</v>
      </c>
      <c r="G184" s="8">
        <f t="shared" si="6"/>
        <v>71817.209999999992</v>
      </c>
      <c r="H184" s="8">
        <v>0</v>
      </c>
      <c r="I184" s="8">
        <v>0</v>
      </c>
      <c r="J184" s="8">
        <v>26419.39</v>
      </c>
      <c r="K184" s="8">
        <f t="shared" si="7"/>
        <v>26419.39</v>
      </c>
      <c r="L184" s="8">
        <f t="shared" si="8"/>
        <v>45397.819999999992</v>
      </c>
      <c r="M184" s="1"/>
    </row>
    <row r="185" spans="1:13" ht="33.950000000000003" customHeight="1" thickBot="1" x14ac:dyDescent="0.3">
      <c r="A185" s="1"/>
      <c r="B185" s="6" t="s">
        <v>325</v>
      </c>
      <c r="C185" s="7" t="s">
        <v>326</v>
      </c>
      <c r="D185" s="8">
        <v>15146935.92</v>
      </c>
      <c r="E185" s="8">
        <v>0</v>
      </c>
      <c r="F185" s="8">
        <v>2085166.95</v>
      </c>
      <c r="G185" s="8">
        <f t="shared" si="6"/>
        <v>13061768.970000001</v>
      </c>
      <c r="H185" s="8">
        <v>0</v>
      </c>
      <c r="I185" s="8">
        <v>0</v>
      </c>
      <c r="J185" s="8">
        <v>304079.37</v>
      </c>
      <c r="K185" s="8">
        <f t="shared" si="7"/>
        <v>304079.37</v>
      </c>
      <c r="L185" s="8">
        <f t="shared" si="8"/>
        <v>12757689.600000001</v>
      </c>
      <c r="M185" s="1"/>
    </row>
    <row r="186" spans="1:13" ht="21.95" customHeight="1" thickBot="1" x14ac:dyDescent="0.3">
      <c r="A186" s="1"/>
      <c r="B186" s="6" t="s">
        <v>327</v>
      </c>
      <c r="C186" s="7" t="s">
        <v>328</v>
      </c>
      <c r="D186" s="8">
        <v>15146935.92</v>
      </c>
      <c r="E186" s="8">
        <v>0</v>
      </c>
      <c r="F186" s="8">
        <v>2085166.95</v>
      </c>
      <c r="G186" s="8">
        <f t="shared" si="6"/>
        <v>13061768.970000001</v>
      </c>
      <c r="H186" s="8">
        <v>0</v>
      </c>
      <c r="I186" s="8">
        <v>0</v>
      </c>
      <c r="J186" s="8">
        <v>304079.37</v>
      </c>
      <c r="K186" s="8">
        <f t="shared" si="7"/>
        <v>304079.37</v>
      </c>
      <c r="L186" s="8">
        <f t="shared" si="8"/>
        <v>12757689.600000001</v>
      </c>
      <c r="M186" s="1"/>
    </row>
    <row r="187" spans="1:13" ht="21.95" customHeight="1" thickBot="1" x14ac:dyDescent="0.3">
      <c r="A187" s="1"/>
      <c r="B187" s="6" t="s">
        <v>329</v>
      </c>
      <c r="C187" s="7" t="s">
        <v>330</v>
      </c>
      <c r="D187" s="8">
        <v>77652956.799999997</v>
      </c>
      <c r="E187" s="8">
        <v>17979.21</v>
      </c>
      <c r="F187" s="8">
        <v>6024335.7999999998</v>
      </c>
      <c r="G187" s="8">
        <f t="shared" si="6"/>
        <v>71646600.209999993</v>
      </c>
      <c r="H187" s="8">
        <v>0</v>
      </c>
      <c r="I187" s="8">
        <v>0</v>
      </c>
      <c r="J187" s="8">
        <v>30310.51</v>
      </c>
      <c r="K187" s="8">
        <f t="shared" si="7"/>
        <v>30310.51</v>
      </c>
      <c r="L187" s="8">
        <f t="shared" si="8"/>
        <v>71616289.699999988</v>
      </c>
      <c r="M187" s="1"/>
    </row>
    <row r="188" spans="1:13" ht="21.95" customHeight="1" thickBot="1" x14ac:dyDescent="0.3">
      <c r="A188" s="1"/>
      <c r="B188" s="6" t="s">
        <v>331</v>
      </c>
      <c r="C188" s="7" t="s">
        <v>332</v>
      </c>
      <c r="D188" s="8">
        <v>499.42</v>
      </c>
      <c r="E188" s="8">
        <v>0</v>
      </c>
      <c r="F188" s="8">
        <v>0</v>
      </c>
      <c r="G188" s="8">
        <f t="shared" si="6"/>
        <v>499.42</v>
      </c>
      <c r="H188" s="8">
        <v>0</v>
      </c>
      <c r="I188" s="8">
        <v>0</v>
      </c>
      <c r="J188" s="8">
        <v>0</v>
      </c>
      <c r="K188" s="8">
        <f t="shared" si="7"/>
        <v>0</v>
      </c>
      <c r="L188" s="8">
        <f t="shared" si="8"/>
        <v>499.42</v>
      </c>
      <c r="M188" s="1"/>
    </row>
    <row r="189" spans="1:13" ht="21.95" customHeight="1" thickBot="1" x14ac:dyDescent="0.3">
      <c r="A189" s="1"/>
      <c r="B189" s="6" t="s">
        <v>333</v>
      </c>
      <c r="C189" s="7" t="s">
        <v>332</v>
      </c>
      <c r="D189" s="8">
        <v>499.42</v>
      </c>
      <c r="E189" s="8">
        <v>0</v>
      </c>
      <c r="F189" s="8">
        <v>0</v>
      </c>
      <c r="G189" s="8">
        <f t="shared" si="6"/>
        <v>499.42</v>
      </c>
      <c r="H189" s="8">
        <v>0</v>
      </c>
      <c r="I189" s="8">
        <v>0</v>
      </c>
      <c r="J189" s="8">
        <v>0</v>
      </c>
      <c r="K189" s="8">
        <f t="shared" si="7"/>
        <v>0</v>
      </c>
      <c r="L189" s="8">
        <f t="shared" si="8"/>
        <v>499.42</v>
      </c>
      <c r="M189" s="1"/>
    </row>
    <row r="190" spans="1:13" ht="33.950000000000003" customHeight="1" thickBot="1" x14ac:dyDescent="0.3">
      <c r="A190" s="1"/>
      <c r="B190" s="6" t="s">
        <v>334</v>
      </c>
      <c r="C190" s="7" t="s">
        <v>335</v>
      </c>
      <c r="D190" s="8">
        <v>77652457.379999995</v>
      </c>
      <c r="E190" s="8">
        <v>17979.21</v>
      </c>
      <c r="F190" s="8">
        <v>6024335.7999999998</v>
      </c>
      <c r="G190" s="8">
        <f t="shared" si="6"/>
        <v>71646100.789999992</v>
      </c>
      <c r="H190" s="8">
        <v>0</v>
      </c>
      <c r="I190" s="8">
        <v>0</v>
      </c>
      <c r="J190" s="8">
        <v>30310.51</v>
      </c>
      <c r="K190" s="8">
        <f t="shared" si="7"/>
        <v>30310.51</v>
      </c>
      <c r="L190" s="8">
        <f t="shared" si="8"/>
        <v>71615790.279999986</v>
      </c>
      <c r="M190" s="1"/>
    </row>
    <row r="191" spans="1:13" ht="12" customHeight="1" thickBot="1" x14ac:dyDescent="0.3">
      <c r="A191" s="1"/>
      <c r="B191" s="6" t="s">
        <v>336</v>
      </c>
      <c r="C191" s="7" t="s">
        <v>337</v>
      </c>
      <c r="D191" s="8">
        <v>77652457.379999995</v>
      </c>
      <c r="E191" s="8">
        <v>17979.21</v>
      </c>
      <c r="F191" s="8">
        <v>6024335.7999999998</v>
      </c>
      <c r="G191" s="8">
        <f t="shared" si="6"/>
        <v>71646100.789999992</v>
      </c>
      <c r="H191" s="8">
        <v>0</v>
      </c>
      <c r="I191" s="8">
        <v>0</v>
      </c>
      <c r="J191" s="8">
        <v>30310.51</v>
      </c>
      <c r="K191" s="8">
        <f t="shared" si="7"/>
        <v>30310.51</v>
      </c>
      <c r="L191" s="8">
        <f t="shared" si="8"/>
        <v>71615790.279999986</v>
      </c>
      <c r="M191" s="1"/>
    </row>
    <row r="192" spans="1:13" ht="21.95" customHeight="1" thickBot="1" x14ac:dyDescent="0.3">
      <c r="A192" s="1"/>
      <c r="B192" s="6" t="s">
        <v>338</v>
      </c>
      <c r="C192" s="7" t="s">
        <v>339</v>
      </c>
      <c r="D192" s="8">
        <v>34639265.899999999</v>
      </c>
      <c r="E192" s="8">
        <v>437262.49</v>
      </c>
      <c r="F192" s="8">
        <v>8239474.9000000004</v>
      </c>
      <c r="G192" s="8">
        <f t="shared" si="6"/>
        <v>26837053.490000002</v>
      </c>
      <c r="H192" s="8">
        <v>794.54</v>
      </c>
      <c r="I192" s="8">
        <v>23522.6</v>
      </c>
      <c r="J192" s="8">
        <v>5143274.67</v>
      </c>
      <c r="K192" s="8">
        <f t="shared" si="7"/>
        <v>5167591.8099999996</v>
      </c>
      <c r="L192" s="8">
        <f t="shared" si="8"/>
        <v>21669461.680000003</v>
      </c>
      <c r="M192" s="1"/>
    </row>
    <row r="193" spans="1:13" ht="12" customHeight="1" thickBot="1" x14ac:dyDescent="0.3">
      <c r="A193" s="1"/>
      <c r="B193" s="6" t="s">
        <v>340</v>
      </c>
      <c r="C193" s="7" t="s">
        <v>341</v>
      </c>
      <c r="D193" s="8">
        <v>3928023.2</v>
      </c>
      <c r="E193" s="8">
        <v>872</v>
      </c>
      <c r="F193" s="8">
        <v>884197.19</v>
      </c>
      <c r="G193" s="8">
        <f t="shared" si="6"/>
        <v>3044698.0100000002</v>
      </c>
      <c r="H193" s="8">
        <v>0</v>
      </c>
      <c r="I193" s="8">
        <v>62.8</v>
      </c>
      <c r="J193" s="8">
        <v>481829.49</v>
      </c>
      <c r="K193" s="8">
        <f t="shared" si="7"/>
        <v>481892.29</v>
      </c>
      <c r="L193" s="8">
        <f t="shared" si="8"/>
        <v>2562805.7200000002</v>
      </c>
      <c r="M193" s="1"/>
    </row>
    <row r="194" spans="1:13" ht="21.95" customHeight="1" thickBot="1" x14ac:dyDescent="0.3">
      <c r="A194" s="1"/>
      <c r="B194" s="6" t="s">
        <v>342</v>
      </c>
      <c r="C194" s="7" t="s">
        <v>343</v>
      </c>
      <c r="D194" s="8">
        <v>3928023.2</v>
      </c>
      <c r="E194" s="8">
        <v>872</v>
      </c>
      <c r="F194" s="8">
        <v>884197.19</v>
      </c>
      <c r="G194" s="8">
        <f t="shared" si="6"/>
        <v>3044698.0100000002</v>
      </c>
      <c r="H194" s="8">
        <v>0</v>
      </c>
      <c r="I194" s="8">
        <v>62.8</v>
      </c>
      <c r="J194" s="8">
        <v>481829.49</v>
      </c>
      <c r="K194" s="8">
        <f t="shared" si="7"/>
        <v>481892.29</v>
      </c>
      <c r="L194" s="8">
        <f t="shared" si="8"/>
        <v>2562805.7200000002</v>
      </c>
      <c r="M194" s="1"/>
    </row>
    <row r="195" spans="1:13" ht="21.95" customHeight="1" thickBot="1" x14ac:dyDescent="0.3">
      <c r="A195" s="1"/>
      <c r="B195" s="6" t="s">
        <v>344</v>
      </c>
      <c r="C195" s="7" t="s">
        <v>345</v>
      </c>
      <c r="D195" s="8">
        <v>2470667.61</v>
      </c>
      <c r="E195" s="8">
        <v>15388</v>
      </c>
      <c r="F195" s="8">
        <v>613519.42000000004</v>
      </c>
      <c r="G195" s="8">
        <f t="shared" si="6"/>
        <v>1872536.19</v>
      </c>
      <c r="H195" s="8">
        <v>207</v>
      </c>
      <c r="I195" s="8">
        <v>1488</v>
      </c>
      <c r="J195" s="8">
        <v>369364.07</v>
      </c>
      <c r="K195" s="8">
        <f t="shared" si="7"/>
        <v>371059.07</v>
      </c>
      <c r="L195" s="8">
        <f t="shared" si="8"/>
        <v>1501477.1199999999</v>
      </c>
      <c r="M195" s="1"/>
    </row>
    <row r="196" spans="1:13" ht="21.95" customHeight="1" thickBot="1" x14ac:dyDescent="0.3">
      <c r="A196" s="1"/>
      <c r="B196" s="6" t="s">
        <v>346</v>
      </c>
      <c r="C196" s="7" t="s">
        <v>345</v>
      </c>
      <c r="D196" s="8">
        <v>2470667.61</v>
      </c>
      <c r="E196" s="8">
        <v>15388</v>
      </c>
      <c r="F196" s="8">
        <v>613519.42000000004</v>
      </c>
      <c r="G196" s="8">
        <f t="shared" si="6"/>
        <v>1872536.19</v>
      </c>
      <c r="H196" s="8">
        <v>207</v>
      </c>
      <c r="I196" s="8">
        <v>1488</v>
      </c>
      <c r="J196" s="8">
        <v>369364.07</v>
      </c>
      <c r="K196" s="8">
        <f t="shared" si="7"/>
        <v>371059.07</v>
      </c>
      <c r="L196" s="8">
        <f t="shared" si="8"/>
        <v>1501477.1199999999</v>
      </c>
      <c r="M196" s="1"/>
    </row>
    <row r="197" spans="1:13" ht="45" customHeight="1" thickBot="1" x14ac:dyDescent="0.3">
      <c r="A197" s="1"/>
      <c r="B197" s="6" t="s">
        <v>347</v>
      </c>
      <c r="C197" s="7" t="s">
        <v>348</v>
      </c>
      <c r="D197" s="8">
        <v>519092.27</v>
      </c>
      <c r="E197" s="8">
        <v>2091.12</v>
      </c>
      <c r="F197" s="8">
        <v>150961.23000000001</v>
      </c>
      <c r="G197" s="8">
        <f t="shared" si="6"/>
        <v>370222.16000000003</v>
      </c>
      <c r="H197" s="8">
        <v>0</v>
      </c>
      <c r="I197" s="8">
        <v>0</v>
      </c>
      <c r="J197" s="8">
        <v>153549.04999999999</v>
      </c>
      <c r="K197" s="8">
        <f t="shared" si="7"/>
        <v>153549.04999999999</v>
      </c>
      <c r="L197" s="8">
        <f t="shared" si="8"/>
        <v>216673.11000000004</v>
      </c>
      <c r="M197" s="1"/>
    </row>
    <row r="198" spans="1:13" ht="45" customHeight="1" thickBot="1" x14ac:dyDescent="0.3">
      <c r="A198" s="1"/>
      <c r="B198" s="6" t="s">
        <v>349</v>
      </c>
      <c r="C198" s="7" t="s">
        <v>348</v>
      </c>
      <c r="D198" s="8">
        <v>519092.27</v>
      </c>
      <c r="E198" s="8">
        <v>2091.12</v>
      </c>
      <c r="F198" s="8">
        <v>150961.23000000001</v>
      </c>
      <c r="G198" s="8">
        <f t="shared" si="6"/>
        <v>370222.16000000003</v>
      </c>
      <c r="H198" s="8">
        <v>0</v>
      </c>
      <c r="I198" s="8">
        <v>0</v>
      </c>
      <c r="J198" s="8">
        <v>153549.04999999999</v>
      </c>
      <c r="K198" s="8">
        <f t="shared" si="7"/>
        <v>153549.04999999999</v>
      </c>
      <c r="L198" s="8">
        <f t="shared" si="8"/>
        <v>216673.11000000004</v>
      </c>
      <c r="M198" s="1"/>
    </row>
    <row r="199" spans="1:13" ht="45" customHeight="1" thickBot="1" x14ac:dyDescent="0.3">
      <c r="A199" s="1"/>
      <c r="B199" s="6" t="s">
        <v>350</v>
      </c>
      <c r="C199" s="7" t="s">
        <v>351</v>
      </c>
      <c r="D199" s="8">
        <v>7680128.1500000004</v>
      </c>
      <c r="E199" s="8">
        <v>133712.97</v>
      </c>
      <c r="F199" s="8">
        <v>1609224.16</v>
      </c>
      <c r="G199" s="8">
        <f t="shared" si="6"/>
        <v>6204616.96</v>
      </c>
      <c r="H199" s="8">
        <v>0</v>
      </c>
      <c r="I199" s="8">
        <v>19489</v>
      </c>
      <c r="J199" s="8">
        <v>2072339.17</v>
      </c>
      <c r="K199" s="8">
        <f t="shared" si="7"/>
        <v>2091828.17</v>
      </c>
      <c r="L199" s="8">
        <f t="shared" si="8"/>
        <v>4112788.79</v>
      </c>
      <c r="M199" s="1"/>
    </row>
    <row r="200" spans="1:13" ht="21.95" customHeight="1" thickBot="1" x14ac:dyDescent="0.3">
      <c r="A200" s="1"/>
      <c r="B200" s="6" t="s">
        <v>352</v>
      </c>
      <c r="C200" s="7" t="s">
        <v>353</v>
      </c>
      <c r="D200" s="8">
        <v>7680128.1500000004</v>
      </c>
      <c r="E200" s="8">
        <v>133712.97</v>
      </c>
      <c r="F200" s="8">
        <v>1609224.16</v>
      </c>
      <c r="G200" s="8">
        <f t="shared" si="6"/>
        <v>6204616.96</v>
      </c>
      <c r="H200" s="8">
        <v>0</v>
      </c>
      <c r="I200" s="8">
        <v>19489</v>
      </c>
      <c r="J200" s="8">
        <v>2072339.17</v>
      </c>
      <c r="K200" s="8">
        <f t="shared" si="7"/>
        <v>2091828.17</v>
      </c>
      <c r="L200" s="8">
        <f t="shared" si="8"/>
        <v>4112788.79</v>
      </c>
      <c r="M200" s="1"/>
    </row>
    <row r="201" spans="1:13" ht="45" customHeight="1" thickBot="1" x14ac:dyDescent="0.3">
      <c r="A201" s="1"/>
      <c r="B201" s="6" t="s">
        <v>354</v>
      </c>
      <c r="C201" s="7" t="s">
        <v>355</v>
      </c>
      <c r="D201" s="8">
        <v>10857.6</v>
      </c>
      <c r="E201" s="8">
        <v>0</v>
      </c>
      <c r="F201" s="8">
        <v>0</v>
      </c>
      <c r="G201" s="8">
        <f t="shared" si="6"/>
        <v>10857.6</v>
      </c>
      <c r="H201" s="8">
        <v>0</v>
      </c>
      <c r="I201" s="8">
        <v>0</v>
      </c>
      <c r="J201" s="8">
        <v>10857.6</v>
      </c>
      <c r="K201" s="8">
        <f t="shared" si="7"/>
        <v>10857.6</v>
      </c>
      <c r="L201" s="8">
        <f t="shared" si="8"/>
        <v>0</v>
      </c>
      <c r="M201" s="1"/>
    </row>
    <row r="202" spans="1:13" ht="45" customHeight="1" thickBot="1" x14ac:dyDescent="0.3">
      <c r="A202" s="1"/>
      <c r="B202" s="6" t="s">
        <v>356</v>
      </c>
      <c r="C202" s="7" t="s">
        <v>355</v>
      </c>
      <c r="D202" s="8">
        <v>10857.6</v>
      </c>
      <c r="E202" s="8">
        <v>0</v>
      </c>
      <c r="F202" s="8">
        <v>0</v>
      </c>
      <c r="G202" s="8">
        <f t="shared" si="6"/>
        <v>10857.6</v>
      </c>
      <c r="H202" s="8">
        <v>0</v>
      </c>
      <c r="I202" s="8">
        <v>0</v>
      </c>
      <c r="J202" s="8">
        <v>10857.6</v>
      </c>
      <c r="K202" s="8">
        <f t="shared" si="7"/>
        <v>10857.6</v>
      </c>
      <c r="L202" s="8">
        <f t="shared" si="8"/>
        <v>0</v>
      </c>
      <c r="M202" s="1"/>
    </row>
    <row r="203" spans="1:13" ht="33.950000000000003" customHeight="1" thickBot="1" x14ac:dyDescent="0.3">
      <c r="A203" s="1"/>
      <c r="B203" s="6" t="s">
        <v>357</v>
      </c>
      <c r="C203" s="7" t="s">
        <v>358</v>
      </c>
      <c r="D203" s="8">
        <v>8160859.2199999997</v>
      </c>
      <c r="E203" s="8">
        <v>67244</v>
      </c>
      <c r="F203" s="8">
        <v>2011223.13</v>
      </c>
      <c r="G203" s="8">
        <f t="shared" si="6"/>
        <v>6216880.0899999999</v>
      </c>
      <c r="H203" s="8">
        <v>0</v>
      </c>
      <c r="I203" s="8">
        <v>2302.8000000000002</v>
      </c>
      <c r="J203" s="8">
        <v>831195.34</v>
      </c>
      <c r="K203" s="8">
        <f t="shared" si="7"/>
        <v>833498.14</v>
      </c>
      <c r="L203" s="8">
        <f t="shared" si="8"/>
        <v>5383381.9500000002</v>
      </c>
      <c r="M203" s="1"/>
    </row>
    <row r="204" spans="1:13" ht="33.950000000000003" customHeight="1" thickBot="1" x14ac:dyDescent="0.3">
      <c r="A204" s="1"/>
      <c r="B204" s="6" t="s">
        <v>359</v>
      </c>
      <c r="C204" s="7" t="s">
        <v>358</v>
      </c>
      <c r="D204" s="8">
        <v>8160859.2199999997</v>
      </c>
      <c r="E204" s="8">
        <v>67244</v>
      </c>
      <c r="F204" s="8">
        <v>2011223.13</v>
      </c>
      <c r="G204" s="8">
        <f t="shared" si="6"/>
        <v>6216880.0899999999</v>
      </c>
      <c r="H204" s="8">
        <v>0</v>
      </c>
      <c r="I204" s="8">
        <v>2302.8000000000002</v>
      </c>
      <c r="J204" s="8">
        <v>831195.34</v>
      </c>
      <c r="K204" s="8">
        <f t="shared" si="7"/>
        <v>833498.14</v>
      </c>
      <c r="L204" s="8">
        <f t="shared" si="8"/>
        <v>5383381.9500000002</v>
      </c>
      <c r="M204" s="1"/>
    </row>
    <row r="205" spans="1:13" ht="33.950000000000003" customHeight="1" thickBot="1" x14ac:dyDescent="0.3">
      <c r="A205" s="1"/>
      <c r="B205" s="6" t="s">
        <v>360</v>
      </c>
      <c r="C205" s="7" t="s">
        <v>361</v>
      </c>
      <c r="D205" s="8">
        <v>4881182.32</v>
      </c>
      <c r="E205" s="8">
        <v>21045.72</v>
      </c>
      <c r="F205" s="8">
        <v>1281770.24</v>
      </c>
      <c r="G205" s="8">
        <f t="shared" si="6"/>
        <v>3620457.8</v>
      </c>
      <c r="H205" s="8">
        <v>0</v>
      </c>
      <c r="I205" s="8">
        <v>0</v>
      </c>
      <c r="J205" s="8">
        <v>385357.77</v>
      </c>
      <c r="K205" s="8">
        <f t="shared" si="7"/>
        <v>385357.77</v>
      </c>
      <c r="L205" s="8">
        <f t="shared" si="8"/>
        <v>3235100.03</v>
      </c>
      <c r="M205" s="1"/>
    </row>
    <row r="206" spans="1:13" ht="21.95" customHeight="1" thickBot="1" x14ac:dyDescent="0.3">
      <c r="A206" s="1"/>
      <c r="B206" s="6" t="s">
        <v>362</v>
      </c>
      <c r="C206" s="7" t="s">
        <v>363</v>
      </c>
      <c r="D206" s="8">
        <v>3485062.32</v>
      </c>
      <c r="E206" s="8">
        <v>21045.72</v>
      </c>
      <c r="F206" s="8">
        <v>995047.84</v>
      </c>
      <c r="G206" s="8">
        <f t="shared" si="6"/>
        <v>2511060.2000000002</v>
      </c>
      <c r="H206" s="8">
        <v>0</v>
      </c>
      <c r="I206" s="8">
        <v>0</v>
      </c>
      <c r="J206" s="8">
        <v>385357.77</v>
      </c>
      <c r="K206" s="8">
        <f t="shared" si="7"/>
        <v>385357.77</v>
      </c>
      <c r="L206" s="8">
        <f t="shared" si="8"/>
        <v>2125702.4300000002</v>
      </c>
      <c r="M206" s="1"/>
    </row>
    <row r="207" spans="1:13" ht="33.950000000000003" customHeight="1" thickBot="1" x14ac:dyDescent="0.3">
      <c r="A207" s="1"/>
      <c r="B207" s="6" t="s">
        <v>364</v>
      </c>
      <c r="C207" s="7" t="s">
        <v>365</v>
      </c>
      <c r="D207" s="8">
        <v>1396120</v>
      </c>
      <c r="E207" s="8">
        <v>0</v>
      </c>
      <c r="F207" s="8">
        <v>286722.40000000002</v>
      </c>
      <c r="G207" s="8">
        <f t="shared" ref="G207:G270" si="9">+D207+E207-F207</f>
        <v>1109397.6000000001</v>
      </c>
      <c r="H207" s="8">
        <v>0</v>
      </c>
      <c r="I207" s="8">
        <v>0</v>
      </c>
      <c r="J207" s="8">
        <v>0</v>
      </c>
      <c r="K207" s="8">
        <f t="shared" ref="K207:K270" si="10">+H207+I207+J207</f>
        <v>0</v>
      </c>
      <c r="L207" s="8">
        <f t="shared" ref="L207:L270" si="11">+G207-K207</f>
        <v>1109397.6000000001</v>
      </c>
      <c r="M207" s="1"/>
    </row>
    <row r="208" spans="1:13" ht="33.950000000000003" customHeight="1" thickBot="1" x14ac:dyDescent="0.3">
      <c r="A208" s="1"/>
      <c r="B208" s="6" t="s">
        <v>366</v>
      </c>
      <c r="C208" s="7" t="s">
        <v>367</v>
      </c>
      <c r="D208" s="8">
        <v>424253.8</v>
      </c>
      <c r="E208" s="8">
        <v>0</v>
      </c>
      <c r="F208" s="8">
        <v>193790.83</v>
      </c>
      <c r="G208" s="8">
        <f t="shared" si="9"/>
        <v>230462.97</v>
      </c>
      <c r="H208" s="8">
        <v>0</v>
      </c>
      <c r="I208" s="8">
        <v>0</v>
      </c>
      <c r="J208" s="8">
        <v>59947.97</v>
      </c>
      <c r="K208" s="8">
        <f t="shared" si="10"/>
        <v>59947.97</v>
      </c>
      <c r="L208" s="8">
        <f t="shared" si="11"/>
        <v>170515</v>
      </c>
      <c r="M208" s="1"/>
    </row>
    <row r="209" spans="1:13" ht="33.950000000000003" customHeight="1" thickBot="1" x14ac:dyDescent="0.3">
      <c r="A209" s="1"/>
      <c r="B209" s="6" t="s">
        <v>368</v>
      </c>
      <c r="C209" s="7" t="s">
        <v>367</v>
      </c>
      <c r="D209" s="8">
        <v>424253.8</v>
      </c>
      <c r="E209" s="8">
        <v>0</v>
      </c>
      <c r="F209" s="8">
        <v>193790.83</v>
      </c>
      <c r="G209" s="8">
        <f t="shared" si="9"/>
        <v>230462.97</v>
      </c>
      <c r="H209" s="8">
        <v>0</v>
      </c>
      <c r="I209" s="8">
        <v>0</v>
      </c>
      <c r="J209" s="8">
        <v>59947.97</v>
      </c>
      <c r="K209" s="8">
        <f t="shared" si="10"/>
        <v>59947.97</v>
      </c>
      <c r="L209" s="8">
        <f t="shared" si="11"/>
        <v>170515</v>
      </c>
      <c r="M209" s="1"/>
    </row>
    <row r="210" spans="1:13" ht="33.950000000000003" customHeight="1" thickBot="1" x14ac:dyDescent="0.3">
      <c r="A210" s="1"/>
      <c r="B210" s="6" t="s">
        <v>369</v>
      </c>
      <c r="C210" s="7" t="s">
        <v>370</v>
      </c>
      <c r="D210" s="8">
        <v>6564201.7300000004</v>
      </c>
      <c r="E210" s="8">
        <v>196908.68</v>
      </c>
      <c r="F210" s="8">
        <v>1494788.7</v>
      </c>
      <c r="G210" s="8">
        <f t="shared" si="9"/>
        <v>5266321.71</v>
      </c>
      <c r="H210" s="8">
        <v>587.54</v>
      </c>
      <c r="I210" s="8">
        <v>180</v>
      </c>
      <c r="J210" s="8">
        <v>778834.21</v>
      </c>
      <c r="K210" s="8">
        <f t="shared" si="10"/>
        <v>779601.75</v>
      </c>
      <c r="L210" s="8">
        <f t="shared" si="11"/>
        <v>4486719.96</v>
      </c>
      <c r="M210" s="1"/>
    </row>
    <row r="211" spans="1:13" ht="12" customHeight="1" thickBot="1" x14ac:dyDescent="0.3">
      <c r="A211" s="1"/>
      <c r="B211" s="6" t="s">
        <v>371</v>
      </c>
      <c r="C211" s="7" t="s">
        <v>372</v>
      </c>
      <c r="D211" s="8">
        <v>6564201.7300000004</v>
      </c>
      <c r="E211" s="8">
        <v>196908.68</v>
      </c>
      <c r="F211" s="8">
        <v>1494788.7</v>
      </c>
      <c r="G211" s="8">
        <f t="shared" si="9"/>
        <v>5266321.71</v>
      </c>
      <c r="H211" s="8">
        <v>587.54</v>
      </c>
      <c r="I211" s="8">
        <v>180</v>
      </c>
      <c r="J211" s="8">
        <v>778834.21</v>
      </c>
      <c r="K211" s="8">
        <f t="shared" si="10"/>
        <v>779601.75</v>
      </c>
      <c r="L211" s="8">
        <f t="shared" si="11"/>
        <v>4486719.96</v>
      </c>
      <c r="M211" s="1"/>
    </row>
    <row r="212" spans="1:13" ht="12" customHeight="1" thickBot="1" x14ac:dyDescent="0.3">
      <c r="A212" s="1"/>
      <c r="B212" s="6" t="s">
        <v>373</v>
      </c>
      <c r="C212" s="7" t="s">
        <v>374</v>
      </c>
      <c r="D212" s="8">
        <f>9083792247+2362470354</f>
        <v>11446262601</v>
      </c>
      <c r="E212" s="8">
        <v>1137618689.77</v>
      </c>
      <c r="F212" s="8">
        <v>483014966.63999999</v>
      </c>
      <c r="G212" s="8">
        <f t="shared" si="9"/>
        <v>12100866324.130001</v>
      </c>
      <c r="H212" s="8">
        <f>2397558.08+157570.11+10</f>
        <v>2555138.19</v>
      </c>
      <c r="I212" s="8">
        <f>65718706.43-157570.11-10+681894.54+2669</f>
        <v>66245689.859999999</v>
      </c>
      <c r="J212" s="8">
        <f>4617605790.04-681894.54-2669</f>
        <v>4616921226.5</v>
      </c>
      <c r="K212" s="8">
        <f t="shared" si="10"/>
        <v>4685722054.5500002</v>
      </c>
      <c r="L212" s="8">
        <f t="shared" si="11"/>
        <v>7415144269.5800009</v>
      </c>
      <c r="M212" s="1"/>
    </row>
    <row r="213" spans="1:13" ht="12" customHeight="1" thickBot="1" x14ac:dyDescent="0.3">
      <c r="A213" s="1"/>
      <c r="B213" s="6" t="s">
        <v>375</v>
      </c>
      <c r="C213" s="7" t="s">
        <v>376</v>
      </c>
      <c r="D213" s="8">
        <v>617292198.52999997</v>
      </c>
      <c r="E213" s="8">
        <v>20135450.789999999</v>
      </c>
      <c r="F213" s="8">
        <v>12829697.560000001</v>
      </c>
      <c r="G213" s="8">
        <f t="shared" si="9"/>
        <v>624597951.75999999</v>
      </c>
      <c r="H213" s="8">
        <f>-157175.61+157570.11</f>
        <v>394.5</v>
      </c>
      <c r="I213" s="8">
        <f>1669154.94-157570.11+681894.54</f>
        <v>2193479.37</v>
      </c>
      <c r="J213" s="8">
        <f>175413852.57-681894.54</f>
        <v>174731958.03</v>
      </c>
      <c r="K213" s="8">
        <f t="shared" si="10"/>
        <v>176925831.90000001</v>
      </c>
      <c r="L213" s="8">
        <f t="shared" si="11"/>
        <v>447672119.86000001</v>
      </c>
      <c r="M213" s="1"/>
    </row>
    <row r="214" spans="1:13" ht="12" customHeight="1" thickBot="1" x14ac:dyDescent="0.3">
      <c r="A214" s="1"/>
      <c r="B214" s="6" t="s">
        <v>377</v>
      </c>
      <c r="C214" s="7" t="s">
        <v>378</v>
      </c>
      <c r="D214" s="8">
        <v>173742957.62</v>
      </c>
      <c r="E214" s="8">
        <v>771137.13</v>
      </c>
      <c r="F214" s="8">
        <v>1416089.22</v>
      </c>
      <c r="G214" s="8">
        <f t="shared" si="9"/>
        <v>173098005.53</v>
      </c>
      <c r="H214" s="8">
        <v>0</v>
      </c>
      <c r="I214" s="8">
        <v>294733.74</v>
      </c>
      <c r="J214" s="8">
        <v>57347746.140000001</v>
      </c>
      <c r="K214" s="8">
        <f t="shared" si="10"/>
        <v>57642479.880000003</v>
      </c>
      <c r="L214" s="8">
        <f t="shared" si="11"/>
        <v>115455525.65000001</v>
      </c>
      <c r="M214" s="1"/>
    </row>
    <row r="215" spans="1:13" ht="12" customHeight="1" thickBot="1" x14ac:dyDescent="0.3">
      <c r="A215" s="1"/>
      <c r="B215" s="6" t="s">
        <v>379</v>
      </c>
      <c r="C215" s="7" t="s">
        <v>380</v>
      </c>
      <c r="D215" s="8">
        <v>173742957.62</v>
      </c>
      <c r="E215" s="8">
        <v>771137.13</v>
      </c>
      <c r="F215" s="8">
        <v>1416089.22</v>
      </c>
      <c r="G215" s="8">
        <f t="shared" si="9"/>
        <v>173098005.53</v>
      </c>
      <c r="H215" s="8">
        <v>0</v>
      </c>
      <c r="I215" s="8">
        <v>294733.74</v>
      </c>
      <c r="J215" s="8">
        <v>57347746.140000001</v>
      </c>
      <c r="K215" s="8">
        <f t="shared" si="10"/>
        <v>57642479.880000003</v>
      </c>
      <c r="L215" s="8">
        <f t="shared" si="11"/>
        <v>115455525.65000001</v>
      </c>
      <c r="M215" s="1"/>
    </row>
    <row r="216" spans="1:13" ht="12" customHeight="1" thickBot="1" x14ac:dyDescent="0.3">
      <c r="A216" s="1"/>
      <c r="B216" s="6" t="s">
        <v>381</v>
      </c>
      <c r="C216" s="7" t="s">
        <v>382</v>
      </c>
      <c r="D216" s="8">
        <v>61287223.07</v>
      </c>
      <c r="E216" s="8">
        <v>0</v>
      </c>
      <c r="F216" s="8">
        <v>181683.12</v>
      </c>
      <c r="G216" s="8">
        <f t="shared" si="9"/>
        <v>61105539.950000003</v>
      </c>
      <c r="H216" s="8">
        <v>394.5</v>
      </c>
      <c r="I216" s="8">
        <v>3464.08</v>
      </c>
      <c r="J216" s="8">
        <v>19362114.41</v>
      </c>
      <c r="K216" s="8">
        <f t="shared" si="10"/>
        <v>19365972.989999998</v>
      </c>
      <c r="L216" s="8">
        <f t="shared" si="11"/>
        <v>41739566.960000008</v>
      </c>
      <c r="M216" s="1"/>
    </row>
    <row r="217" spans="1:13" ht="12" customHeight="1" thickBot="1" x14ac:dyDescent="0.3">
      <c r="A217" s="1"/>
      <c r="B217" s="6" t="s">
        <v>383</v>
      </c>
      <c r="C217" s="7" t="s">
        <v>382</v>
      </c>
      <c r="D217" s="8">
        <v>61287223.07</v>
      </c>
      <c r="E217" s="8">
        <v>0</v>
      </c>
      <c r="F217" s="8">
        <v>181683.12</v>
      </c>
      <c r="G217" s="8">
        <f t="shared" si="9"/>
        <v>61105539.950000003</v>
      </c>
      <c r="H217" s="8">
        <v>394.5</v>
      </c>
      <c r="I217" s="8">
        <v>3464.08</v>
      </c>
      <c r="J217" s="8">
        <v>19362114.41</v>
      </c>
      <c r="K217" s="8">
        <f t="shared" si="10"/>
        <v>19365972.989999998</v>
      </c>
      <c r="L217" s="8">
        <f t="shared" si="11"/>
        <v>41739566.960000008</v>
      </c>
      <c r="M217" s="1"/>
    </row>
    <row r="218" spans="1:13" ht="12" customHeight="1" thickBot="1" x14ac:dyDescent="0.3">
      <c r="A218" s="1"/>
      <c r="B218" s="6" t="s">
        <v>384</v>
      </c>
      <c r="C218" s="7" t="s">
        <v>385</v>
      </c>
      <c r="D218" s="8">
        <v>70706980.25</v>
      </c>
      <c r="E218" s="8">
        <v>158544.68</v>
      </c>
      <c r="F218" s="8">
        <v>850633.76</v>
      </c>
      <c r="G218" s="8">
        <f t="shared" si="9"/>
        <v>70014891.170000002</v>
      </c>
      <c r="H218" s="8">
        <v>0</v>
      </c>
      <c r="I218" s="8">
        <v>87209.73</v>
      </c>
      <c r="J218" s="8">
        <v>31283553.449999999</v>
      </c>
      <c r="K218" s="8">
        <f t="shared" si="10"/>
        <v>31370763.18</v>
      </c>
      <c r="L218" s="8">
        <f t="shared" si="11"/>
        <v>38644127.990000002</v>
      </c>
      <c r="M218" s="1"/>
    </row>
    <row r="219" spans="1:13" ht="12" customHeight="1" thickBot="1" x14ac:dyDescent="0.3">
      <c r="A219" s="1"/>
      <c r="B219" s="6" t="s">
        <v>386</v>
      </c>
      <c r="C219" s="7" t="s">
        <v>387</v>
      </c>
      <c r="D219" s="8">
        <v>70706980.25</v>
      </c>
      <c r="E219" s="8">
        <v>158544.68</v>
      </c>
      <c r="F219" s="8">
        <v>850633.76</v>
      </c>
      <c r="G219" s="8">
        <f t="shared" si="9"/>
        <v>70014891.170000002</v>
      </c>
      <c r="H219" s="8">
        <v>0</v>
      </c>
      <c r="I219" s="8">
        <v>87209.73</v>
      </c>
      <c r="J219" s="8">
        <v>31283553.449999999</v>
      </c>
      <c r="K219" s="8">
        <f t="shared" si="10"/>
        <v>31370763.18</v>
      </c>
      <c r="L219" s="8">
        <f t="shared" si="11"/>
        <v>38644127.990000002</v>
      </c>
      <c r="M219" s="1"/>
    </row>
    <row r="220" spans="1:13" ht="12" customHeight="1" thickBot="1" x14ac:dyDescent="0.3">
      <c r="A220" s="1"/>
      <c r="B220" s="6" t="s">
        <v>388</v>
      </c>
      <c r="C220" s="7" t="s">
        <v>389</v>
      </c>
      <c r="D220" s="8">
        <v>122340445.09</v>
      </c>
      <c r="E220" s="8">
        <v>1294196.78</v>
      </c>
      <c r="F220" s="8">
        <v>2887277.89</v>
      </c>
      <c r="G220" s="8">
        <f t="shared" si="9"/>
        <v>120747363.98</v>
      </c>
      <c r="H220" s="8">
        <f>-157570.11+157570.11</f>
        <v>0</v>
      </c>
      <c r="I220" s="8">
        <f>1927184.17-157570.11</f>
        <v>1769614.06</v>
      </c>
      <c r="J220" s="8">
        <v>19844931.489999998</v>
      </c>
      <c r="K220" s="8">
        <f t="shared" si="10"/>
        <v>21614545.549999997</v>
      </c>
      <c r="L220" s="8">
        <f t="shared" si="11"/>
        <v>99132818.430000007</v>
      </c>
      <c r="M220" s="1"/>
    </row>
    <row r="221" spans="1:13" ht="21.95" customHeight="1" thickBot="1" x14ac:dyDescent="0.3">
      <c r="A221" s="1"/>
      <c r="B221" s="6" t="s">
        <v>390</v>
      </c>
      <c r="C221" s="7" t="s">
        <v>391</v>
      </c>
      <c r="D221" s="8">
        <v>122340445.09</v>
      </c>
      <c r="E221" s="8">
        <v>1294196.78</v>
      </c>
      <c r="F221" s="8">
        <v>2887277.89</v>
      </c>
      <c r="G221" s="8">
        <f t="shared" si="9"/>
        <v>120747363.98</v>
      </c>
      <c r="H221" s="8">
        <f>-157570.11+157570.11</f>
        <v>0</v>
      </c>
      <c r="I221" s="8">
        <f>1927184.17-157570.11</f>
        <v>1769614.06</v>
      </c>
      <c r="J221" s="8">
        <v>19844931.489999998</v>
      </c>
      <c r="K221" s="8">
        <f t="shared" si="10"/>
        <v>21614545.549999997</v>
      </c>
      <c r="L221" s="8">
        <f t="shared" si="11"/>
        <v>99132818.430000007</v>
      </c>
      <c r="M221" s="1"/>
    </row>
    <row r="222" spans="1:13" ht="12" customHeight="1" thickBot="1" x14ac:dyDescent="0.3">
      <c r="A222" s="1"/>
      <c r="B222" s="6" t="s">
        <v>392</v>
      </c>
      <c r="C222" s="7" t="s">
        <v>393</v>
      </c>
      <c r="D222" s="8">
        <v>15359437.85</v>
      </c>
      <c r="E222" s="8">
        <v>124597.7</v>
      </c>
      <c r="F222" s="8">
        <v>1883147.73</v>
      </c>
      <c r="G222" s="8">
        <f t="shared" si="9"/>
        <v>13600887.819999998</v>
      </c>
      <c r="H222" s="8">
        <v>0</v>
      </c>
      <c r="I222" s="8">
        <v>29916.93</v>
      </c>
      <c r="J222" s="8">
        <v>616981.99</v>
      </c>
      <c r="K222" s="8">
        <f t="shared" si="10"/>
        <v>646898.92000000004</v>
      </c>
      <c r="L222" s="8">
        <f t="shared" si="11"/>
        <v>12953988.899999999</v>
      </c>
      <c r="M222" s="1"/>
    </row>
    <row r="223" spans="1:13" ht="12" customHeight="1" thickBot="1" x14ac:dyDescent="0.3">
      <c r="A223" s="1"/>
      <c r="B223" s="6" t="s">
        <v>394</v>
      </c>
      <c r="C223" s="7" t="s">
        <v>395</v>
      </c>
      <c r="D223" s="8">
        <v>15359437.85</v>
      </c>
      <c r="E223" s="8">
        <v>124597.7</v>
      </c>
      <c r="F223" s="8">
        <v>1883147.73</v>
      </c>
      <c r="G223" s="8">
        <f t="shared" si="9"/>
        <v>13600887.819999998</v>
      </c>
      <c r="H223" s="8">
        <v>0</v>
      </c>
      <c r="I223" s="8">
        <v>29916.93</v>
      </c>
      <c r="J223" s="8">
        <v>616981.99</v>
      </c>
      <c r="K223" s="8">
        <f t="shared" si="10"/>
        <v>646898.92000000004</v>
      </c>
      <c r="L223" s="8">
        <f t="shared" si="11"/>
        <v>12953988.899999999</v>
      </c>
      <c r="M223" s="1"/>
    </row>
    <row r="224" spans="1:13" ht="33.950000000000003" customHeight="1" thickBot="1" x14ac:dyDescent="0.3">
      <c r="A224" s="1"/>
      <c r="B224" s="6" t="s">
        <v>396</v>
      </c>
      <c r="C224" s="7" t="s">
        <v>397</v>
      </c>
      <c r="D224" s="8">
        <v>9400824.8000000007</v>
      </c>
      <c r="E224" s="8">
        <v>40639.599999999999</v>
      </c>
      <c r="F224" s="8">
        <v>2024909.64</v>
      </c>
      <c r="G224" s="8">
        <f t="shared" si="9"/>
        <v>7416554.7600000007</v>
      </c>
      <c r="H224" s="8">
        <v>0</v>
      </c>
      <c r="I224" s="8">
        <v>5528.16</v>
      </c>
      <c r="J224" s="8">
        <v>435383.91</v>
      </c>
      <c r="K224" s="8">
        <f t="shared" si="10"/>
        <v>440912.06999999995</v>
      </c>
      <c r="L224" s="8">
        <f t="shared" si="11"/>
        <v>6975642.6900000004</v>
      </c>
      <c r="M224" s="1"/>
    </row>
    <row r="225" spans="1:13" ht="33.950000000000003" customHeight="1" thickBot="1" x14ac:dyDescent="0.3">
      <c r="A225" s="1"/>
      <c r="B225" s="6" t="s">
        <v>398</v>
      </c>
      <c r="C225" s="7" t="s">
        <v>399</v>
      </c>
      <c r="D225" s="8">
        <v>4385392.4400000004</v>
      </c>
      <c r="E225" s="8">
        <v>35205.199999999997</v>
      </c>
      <c r="F225" s="8">
        <v>1009273.26</v>
      </c>
      <c r="G225" s="8">
        <f t="shared" si="9"/>
        <v>3411324.3800000008</v>
      </c>
      <c r="H225" s="8">
        <v>0</v>
      </c>
      <c r="I225" s="8">
        <v>5528.16</v>
      </c>
      <c r="J225" s="8">
        <v>296029.67</v>
      </c>
      <c r="K225" s="8">
        <f t="shared" si="10"/>
        <v>301557.82999999996</v>
      </c>
      <c r="L225" s="8">
        <f t="shared" si="11"/>
        <v>3109766.5500000007</v>
      </c>
      <c r="M225" s="1"/>
    </row>
    <row r="226" spans="1:13" ht="33.950000000000003" customHeight="1" thickBot="1" x14ac:dyDescent="0.3">
      <c r="A226" s="1"/>
      <c r="B226" s="6" t="s">
        <v>400</v>
      </c>
      <c r="C226" s="7" t="s">
        <v>401</v>
      </c>
      <c r="D226" s="8">
        <v>5015432.3600000003</v>
      </c>
      <c r="E226" s="8">
        <v>5434.4</v>
      </c>
      <c r="F226" s="8">
        <v>1015636.38</v>
      </c>
      <c r="G226" s="8">
        <f t="shared" si="9"/>
        <v>4005230.3800000008</v>
      </c>
      <c r="H226" s="8">
        <v>0</v>
      </c>
      <c r="I226" s="8">
        <v>0</v>
      </c>
      <c r="J226" s="8">
        <v>139354.23999999999</v>
      </c>
      <c r="K226" s="8">
        <f t="shared" si="10"/>
        <v>139354.23999999999</v>
      </c>
      <c r="L226" s="8">
        <f t="shared" si="11"/>
        <v>3865876.1400000006</v>
      </c>
      <c r="M226" s="1"/>
    </row>
    <row r="227" spans="1:13" ht="45" customHeight="1" thickBot="1" x14ac:dyDescent="0.3">
      <c r="A227" s="1"/>
      <c r="B227" s="6" t="s">
        <v>402</v>
      </c>
      <c r="C227" s="7" t="s">
        <v>403</v>
      </c>
      <c r="D227" s="8">
        <v>146294491.99000001</v>
      </c>
      <c r="E227" s="8">
        <v>17720715.93</v>
      </c>
      <c r="F227" s="8">
        <v>1210483.3400000001</v>
      </c>
      <c r="G227" s="8">
        <f t="shared" si="9"/>
        <v>162804724.58000001</v>
      </c>
      <c r="H227" s="8">
        <v>0</v>
      </c>
      <c r="I227" s="8">
        <f>-681894.54+681894.54</f>
        <v>0</v>
      </c>
      <c r="J227" s="8">
        <f>45835434.75-681894.54</f>
        <v>45153540.210000001</v>
      </c>
      <c r="K227" s="8">
        <f t="shared" si="10"/>
        <v>45153540.210000001</v>
      </c>
      <c r="L227" s="8">
        <f t="shared" si="11"/>
        <v>117651184.37</v>
      </c>
      <c r="M227" s="1"/>
    </row>
    <row r="228" spans="1:13" ht="21.95" customHeight="1" thickBot="1" x14ac:dyDescent="0.3">
      <c r="A228" s="1"/>
      <c r="B228" s="6" t="s">
        <v>404</v>
      </c>
      <c r="C228" s="7" t="s">
        <v>405</v>
      </c>
      <c r="D228" s="8">
        <v>146294491.99000001</v>
      </c>
      <c r="E228" s="8">
        <v>17720715.93</v>
      </c>
      <c r="F228" s="8">
        <v>1210483.3400000001</v>
      </c>
      <c r="G228" s="8">
        <f t="shared" si="9"/>
        <v>162804724.58000001</v>
      </c>
      <c r="H228" s="8">
        <v>0</v>
      </c>
      <c r="I228" s="8">
        <f>-681894.54+681894.54</f>
        <v>0</v>
      </c>
      <c r="J228" s="8">
        <f>45835434.75-681894.54</f>
        <v>45153540.210000001</v>
      </c>
      <c r="K228" s="8">
        <f t="shared" si="10"/>
        <v>45153540.210000001</v>
      </c>
      <c r="L228" s="8">
        <f t="shared" si="11"/>
        <v>117651184.37</v>
      </c>
      <c r="M228" s="1"/>
    </row>
    <row r="229" spans="1:13" ht="21.95" customHeight="1" thickBot="1" x14ac:dyDescent="0.3">
      <c r="A229" s="1"/>
      <c r="B229" s="6" t="s">
        <v>406</v>
      </c>
      <c r="C229" s="7" t="s">
        <v>407</v>
      </c>
      <c r="D229" s="8">
        <v>13872882.369999999</v>
      </c>
      <c r="E229" s="8">
        <v>0</v>
      </c>
      <c r="F229" s="8">
        <v>1475074.99</v>
      </c>
      <c r="G229" s="8">
        <f t="shared" si="9"/>
        <v>12397807.379999999</v>
      </c>
      <c r="H229" s="8">
        <v>0</v>
      </c>
      <c r="I229" s="8">
        <v>3012.67</v>
      </c>
      <c r="J229" s="8">
        <v>573461.16</v>
      </c>
      <c r="K229" s="8">
        <f t="shared" si="10"/>
        <v>576473.83000000007</v>
      </c>
      <c r="L229" s="8">
        <f t="shared" si="11"/>
        <v>11821333.549999999</v>
      </c>
      <c r="M229" s="1"/>
    </row>
    <row r="230" spans="1:13" ht="12" customHeight="1" thickBot="1" x14ac:dyDescent="0.3">
      <c r="A230" s="1"/>
      <c r="B230" s="6" t="s">
        <v>408</v>
      </c>
      <c r="C230" s="7" t="s">
        <v>409</v>
      </c>
      <c r="D230" s="8">
        <v>13872882.369999999</v>
      </c>
      <c r="E230" s="8">
        <v>0</v>
      </c>
      <c r="F230" s="8">
        <v>1475074.99</v>
      </c>
      <c r="G230" s="8">
        <f t="shared" si="9"/>
        <v>12397807.379999999</v>
      </c>
      <c r="H230" s="8">
        <v>0</v>
      </c>
      <c r="I230" s="8">
        <v>3012.67</v>
      </c>
      <c r="J230" s="8">
        <v>573461.16</v>
      </c>
      <c r="K230" s="8">
        <f t="shared" si="10"/>
        <v>576473.83000000007</v>
      </c>
      <c r="L230" s="8">
        <f t="shared" si="11"/>
        <v>11821333.549999999</v>
      </c>
      <c r="M230" s="1"/>
    </row>
    <row r="231" spans="1:13" ht="21.95" customHeight="1" thickBot="1" x14ac:dyDescent="0.3">
      <c r="A231" s="1"/>
      <c r="B231" s="6" t="s">
        <v>410</v>
      </c>
      <c r="C231" s="7" t="s">
        <v>411</v>
      </c>
      <c r="D231" s="8">
        <v>4286955.49</v>
      </c>
      <c r="E231" s="8">
        <v>25618.97</v>
      </c>
      <c r="F231" s="8">
        <v>900397.87</v>
      </c>
      <c r="G231" s="8">
        <f t="shared" si="9"/>
        <v>3412176.59</v>
      </c>
      <c r="H231" s="8">
        <v>0</v>
      </c>
      <c r="I231" s="8">
        <v>0</v>
      </c>
      <c r="J231" s="8">
        <v>114245.27</v>
      </c>
      <c r="K231" s="8">
        <f t="shared" si="10"/>
        <v>114245.27</v>
      </c>
      <c r="L231" s="8">
        <f t="shared" si="11"/>
        <v>3297931.32</v>
      </c>
      <c r="M231" s="1"/>
    </row>
    <row r="232" spans="1:13" ht="33.950000000000003" customHeight="1" thickBot="1" x14ac:dyDescent="0.3">
      <c r="A232" s="1"/>
      <c r="B232" s="6" t="s">
        <v>412</v>
      </c>
      <c r="C232" s="7" t="s">
        <v>413</v>
      </c>
      <c r="D232" s="8">
        <v>1153782</v>
      </c>
      <c r="E232" s="8">
        <v>0</v>
      </c>
      <c r="F232" s="8">
        <v>787922</v>
      </c>
      <c r="G232" s="8">
        <f t="shared" si="9"/>
        <v>365860</v>
      </c>
      <c r="H232" s="8">
        <v>0</v>
      </c>
      <c r="I232" s="8">
        <v>0</v>
      </c>
      <c r="J232" s="8">
        <v>0</v>
      </c>
      <c r="K232" s="8">
        <f t="shared" si="10"/>
        <v>0</v>
      </c>
      <c r="L232" s="8">
        <f t="shared" si="11"/>
        <v>365860</v>
      </c>
      <c r="M232" s="1"/>
    </row>
    <row r="233" spans="1:13" ht="45" customHeight="1" thickBot="1" x14ac:dyDescent="0.3">
      <c r="A233" s="1"/>
      <c r="B233" s="6" t="s">
        <v>414</v>
      </c>
      <c r="C233" s="7" t="s">
        <v>415</v>
      </c>
      <c r="D233" s="8">
        <v>3133173.49</v>
      </c>
      <c r="E233" s="8">
        <v>25618.97</v>
      </c>
      <c r="F233" s="8">
        <v>112475.87</v>
      </c>
      <c r="G233" s="8">
        <f t="shared" si="9"/>
        <v>3046316.5900000003</v>
      </c>
      <c r="H233" s="8">
        <v>0</v>
      </c>
      <c r="I233" s="8">
        <v>0</v>
      </c>
      <c r="J233" s="8">
        <v>114245.27</v>
      </c>
      <c r="K233" s="8">
        <f t="shared" si="10"/>
        <v>114245.27</v>
      </c>
      <c r="L233" s="8">
        <f t="shared" si="11"/>
        <v>2932071.3200000003</v>
      </c>
      <c r="M233" s="1"/>
    </row>
    <row r="234" spans="1:13" ht="12" customHeight="1" thickBot="1" x14ac:dyDescent="0.3">
      <c r="A234" s="1"/>
      <c r="B234" s="6" t="s">
        <v>416</v>
      </c>
      <c r="C234" s="7" t="s">
        <v>417</v>
      </c>
      <c r="D234" s="8">
        <v>1402873900.4400001</v>
      </c>
      <c r="E234" s="8">
        <v>52807093.350000001</v>
      </c>
      <c r="F234" s="8">
        <v>42940197.539999999</v>
      </c>
      <c r="G234" s="8">
        <f t="shared" si="9"/>
        <v>1412740796.25</v>
      </c>
      <c r="H234" s="8">
        <f>-10+10</f>
        <v>0</v>
      </c>
      <c r="I234" s="8">
        <f>4425820.95-10+2669</f>
        <v>4428479.95</v>
      </c>
      <c r="J234" s="8">
        <f>426204543.33-2669</f>
        <v>426201874.32999998</v>
      </c>
      <c r="K234" s="8">
        <f t="shared" si="10"/>
        <v>430630354.27999997</v>
      </c>
      <c r="L234" s="8">
        <f t="shared" si="11"/>
        <v>982110441.97000003</v>
      </c>
      <c r="M234" s="1"/>
    </row>
    <row r="235" spans="1:13" ht="12" customHeight="1" thickBot="1" x14ac:dyDescent="0.3">
      <c r="A235" s="1"/>
      <c r="B235" s="6" t="s">
        <v>418</v>
      </c>
      <c r="C235" s="7" t="s">
        <v>419</v>
      </c>
      <c r="D235" s="8">
        <v>496866.2</v>
      </c>
      <c r="E235" s="8">
        <v>0</v>
      </c>
      <c r="F235" s="8">
        <v>123376.8</v>
      </c>
      <c r="G235" s="8">
        <f t="shared" si="9"/>
        <v>373489.4</v>
      </c>
      <c r="H235" s="8">
        <v>0</v>
      </c>
      <c r="I235" s="8">
        <v>0</v>
      </c>
      <c r="J235" s="8">
        <v>37566</v>
      </c>
      <c r="K235" s="8">
        <f t="shared" si="10"/>
        <v>37566</v>
      </c>
      <c r="L235" s="8">
        <f t="shared" si="11"/>
        <v>335923.4</v>
      </c>
      <c r="M235" s="1"/>
    </row>
    <row r="236" spans="1:13" ht="12" customHeight="1" thickBot="1" x14ac:dyDescent="0.3">
      <c r="A236" s="1"/>
      <c r="B236" s="6" t="s">
        <v>420</v>
      </c>
      <c r="C236" s="7" t="s">
        <v>419</v>
      </c>
      <c r="D236" s="8">
        <v>496866.2</v>
      </c>
      <c r="E236" s="8">
        <v>0</v>
      </c>
      <c r="F236" s="8">
        <v>123376.8</v>
      </c>
      <c r="G236" s="8">
        <f t="shared" si="9"/>
        <v>373489.4</v>
      </c>
      <c r="H236" s="8">
        <v>0</v>
      </c>
      <c r="I236" s="8">
        <v>0</v>
      </c>
      <c r="J236" s="8">
        <v>37566</v>
      </c>
      <c r="K236" s="8">
        <f t="shared" si="10"/>
        <v>37566</v>
      </c>
      <c r="L236" s="8">
        <f t="shared" si="11"/>
        <v>335923.4</v>
      </c>
      <c r="M236" s="1"/>
    </row>
    <row r="237" spans="1:13" ht="12" customHeight="1" thickBot="1" x14ac:dyDescent="0.3">
      <c r="A237" s="1"/>
      <c r="B237" s="6" t="s">
        <v>421</v>
      </c>
      <c r="C237" s="7" t="s">
        <v>422</v>
      </c>
      <c r="D237" s="8">
        <v>263629306.47</v>
      </c>
      <c r="E237" s="8">
        <v>3329034.91</v>
      </c>
      <c r="F237" s="8">
        <v>2835476.03</v>
      </c>
      <c r="G237" s="8">
        <f t="shared" si="9"/>
        <v>264122865.34999999</v>
      </c>
      <c r="H237" s="8">
        <v>0</v>
      </c>
      <c r="I237" s="8">
        <f>-2669+2669</f>
        <v>0</v>
      </c>
      <c r="J237" s="8">
        <f>116480912.01-2669</f>
        <v>116478243.01000001</v>
      </c>
      <c r="K237" s="8">
        <f t="shared" si="10"/>
        <v>116478243.01000001</v>
      </c>
      <c r="L237" s="8">
        <f t="shared" si="11"/>
        <v>147644622.33999997</v>
      </c>
      <c r="M237" s="1"/>
    </row>
    <row r="238" spans="1:13" ht="21.95" customHeight="1" thickBot="1" x14ac:dyDescent="0.3">
      <c r="A238" s="1"/>
      <c r="B238" s="6" t="s">
        <v>423</v>
      </c>
      <c r="C238" s="7" t="s">
        <v>424</v>
      </c>
      <c r="D238" s="8">
        <v>263629306.47</v>
      </c>
      <c r="E238" s="8">
        <v>3329034.91</v>
      </c>
      <c r="F238" s="8">
        <v>2835476.03</v>
      </c>
      <c r="G238" s="8">
        <f t="shared" si="9"/>
        <v>264122865.34999999</v>
      </c>
      <c r="H238" s="8">
        <v>0</v>
      </c>
      <c r="I238" s="8">
        <f>-2669+2669</f>
        <v>0</v>
      </c>
      <c r="J238" s="8">
        <f>116480912.01-2669</f>
        <v>116478243.01000001</v>
      </c>
      <c r="K238" s="8">
        <f t="shared" si="10"/>
        <v>116478243.01000001</v>
      </c>
      <c r="L238" s="8">
        <f t="shared" si="11"/>
        <v>147644622.33999997</v>
      </c>
      <c r="M238" s="1"/>
    </row>
    <row r="239" spans="1:13" ht="33.950000000000003" customHeight="1" thickBot="1" x14ac:dyDescent="0.3">
      <c r="A239" s="1"/>
      <c r="B239" s="6" t="s">
        <v>425</v>
      </c>
      <c r="C239" s="7" t="s">
        <v>426</v>
      </c>
      <c r="D239" s="8">
        <v>292001215.81</v>
      </c>
      <c r="E239" s="8">
        <v>4144176.44</v>
      </c>
      <c r="F239" s="8">
        <v>3785518.46</v>
      </c>
      <c r="G239" s="8">
        <f t="shared" si="9"/>
        <v>292359873.79000002</v>
      </c>
      <c r="H239" s="8">
        <v>0</v>
      </c>
      <c r="I239" s="8">
        <v>1867029.38</v>
      </c>
      <c r="J239" s="8">
        <v>95916035.549999997</v>
      </c>
      <c r="K239" s="8">
        <f t="shared" si="10"/>
        <v>97783064.929999992</v>
      </c>
      <c r="L239" s="8">
        <f t="shared" si="11"/>
        <v>194576808.86000001</v>
      </c>
      <c r="M239" s="1"/>
    </row>
    <row r="240" spans="1:13" ht="21.95" customHeight="1" thickBot="1" x14ac:dyDescent="0.3">
      <c r="A240" s="1"/>
      <c r="B240" s="6" t="s">
        <v>427</v>
      </c>
      <c r="C240" s="7" t="s">
        <v>428</v>
      </c>
      <c r="D240" s="8">
        <v>292001215.81</v>
      </c>
      <c r="E240" s="8">
        <v>4144176.44</v>
      </c>
      <c r="F240" s="8">
        <v>3785518.46</v>
      </c>
      <c r="G240" s="8">
        <f t="shared" si="9"/>
        <v>292359873.79000002</v>
      </c>
      <c r="H240" s="8">
        <v>0</v>
      </c>
      <c r="I240" s="8">
        <v>1867029.38</v>
      </c>
      <c r="J240" s="8">
        <v>95916035.549999997</v>
      </c>
      <c r="K240" s="8">
        <f t="shared" si="10"/>
        <v>97783064.929999992</v>
      </c>
      <c r="L240" s="8">
        <f t="shared" si="11"/>
        <v>194576808.86000001</v>
      </c>
      <c r="M240" s="1"/>
    </row>
    <row r="241" spans="1:13" ht="21.95" customHeight="1" thickBot="1" x14ac:dyDescent="0.3">
      <c r="A241" s="1"/>
      <c r="B241" s="6" t="s">
        <v>429</v>
      </c>
      <c r="C241" s="7" t="s">
        <v>430</v>
      </c>
      <c r="D241" s="8">
        <v>672059582.63999999</v>
      </c>
      <c r="E241" s="8">
        <v>42684884.479999997</v>
      </c>
      <c r="F241" s="8">
        <v>6044576.25</v>
      </c>
      <c r="G241" s="8">
        <f t="shared" si="9"/>
        <v>708699890.87</v>
      </c>
      <c r="H241" s="8">
        <f>-10+10</f>
        <v>0</v>
      </c>
      <c r="I241" s="8">
        <f>2561460.57-10</f>
        <v>2561450.5699999998</v>
      </c>
      <c r="J241" s="8">
        <v>185629717.34</v>
      </c>
      <c r="K241" s="8">
        <f t="shared" si="10"/>
        <v>188191167.91</v>
      </c>
      <c r="L241" s="8">
        <f t="shared" si="11"/>
        <v>520508722.96000004</v>
      </c>
      <c r="M241" s="1"/>
    </row>
    <row r="242" spans="1:13" ht="12" customHeight="1" thickBot="1" x14ac:dyDescent="0.3">
      <c r="A242" s="1"/>
      <c r="B242" s="6" t="s">
        <v>431</v>
      </c>
      <c r="C242" s="7" t="s">
        <v>432</v>
      </c>
      <c r="D242" s="8">
        <v>672059582.63999999</v>
      </c>
      <c r="E242" s="8">
        <v>42684884.479999997</v>
      </c>
      <c r="F242" s="8">
        <v>6044576.25</v>
      </c>
      <c r="G242" s="8">
        <f t="shared" si="9"/>
        <v>708699890.87</v>
      </c>
      <c r="H242" s="8">
        <f>-10+10</f>
        <v>0</v>
      </c>
      <c r="I242" s="8">
        <f>2561460.57-10</f>
        <v>2561450.5699999998</v>
      </c>
      <c r="J242" s="8">
        <v>185629717.34</v>
      </c>
      <c r="K242" s="8">
        <f t="shared" si="10"/>
        <v>188191167.91</v>
      </c>
      <c r="L242" s="8">
        <f t="shared" si="11"/>
        <v>520508722.96000004</v>
      </c>
      <c r="M242" s="1"/>
    </row>
    <row r="243" spans="1:13" ht="33.950000000000003" customHeight="1" thickBot="1" x14ac:dyDescent="0.3">
      <c r="A243" s="1"/>
      <c r="B243" s="6" t="s">
        <v>433</v>
      </c>
      <c r="C243" s="7" t="s">
        <v>434</v>
      </c>
      <c r="D243" s="8">
        <v>462344.51</v>
      </c>
      <c r="E243" s="8">
        <v>0</v>
      </c>
      <c r="F243" s="8">
        <v>117374.39999999999</v>
      </c>
      <c r="G243" s="8">
        <f t="shared" si="9"/>
        <v>344970.11</v>
      </c>
      <c r="H243" s="8">
        <v>0</v>
      </c>
      <c r="I243" s="8">
        <v>0</v>
      </c>
      <c r="J243" s="8">
        <v>0</v>
      </c>
      <c r="K243" s="8">
        <f t="shared" si="10"/>
        <v>0</v>
      </c>
      <c r="L243" s="8">
        <f t="shared" si="11"/>
        <v>344970.11</v>
      </c>
      <c r="M243" s="1"/>
    </row>
    <row r="244" spans="1:13" ht="21.95" customHeight="1" thickBot="1" x14ac:dyDescent="0.3">
      <c r="A244" s="1"/>
      <c r="B244" s="6" t="s">
        <v>435</v>
      </c>
      <c r="C244" s="7" t="s">
        <v>436</v>
      </c>
      <c r="D244" s="8">
        <v>462344.51</v>
      </c>
      <c r="E244" s="8">
        <v>0</v>
      </c>
      <c r="F244" s="8">
        <v>117374.39999999999</v>
      </c>
      <c r="G244" s="8">
        <f t="shared" si="9"/>
        <v>344970.11</v>
      </c>
      <c r="H244" s="8">
        <v>0</v>
      </c>
      <c r="I244" s="8">
        <v>0</v>
      </c>
      <c r="J244" s="8">
        <v>0</v>
      </c>
      <c r="K244" s="8">
        <f t="shared" si="10"/>
        <v>0</v>
      </c>
      <c r="L244" s="8">
        <f t="shared" si="11"/>
        <v>344970.11</v>
      </c>
      <c r="M244" s="1"/>
    </row>
    <row r="245" spans="1:13" ht="21.95" customHeight="1" thickBot="1" x14ac:dyDescent="0.3">
      <c r="A245" s="1"/>
      <c r="B245" s="6" t="s">
        <v>437</v>
      </c>
      <c r="C245" s="7" t="s">
        <v>438</v>
      </c>
      <c r="D245" s="8">
        <v>174185334.81</v>
      </c>
      <c r="E245" s="8">
        <v>2648997.52</v>
      </c>
      <c r="F245" s="8">
        <v>30018991.199999999</v>
      </c>
      <c r="G245" s="8">
        <f t="shared" si="9"/>
        <v>146815341.13000003</v>
      </c>
      <c r="H245" s="8">
        <v>0</v>
      </c>
      <c r="I245" s="8">
        <v>0</v>
      </c>
      <c r="J245" s="8">
        <v>28140312.43</v>
      </c>
      <c r="K245" s="8">
        <f t="shared" si="10"/>
        <v>28140312.43</v>
      </c>
      <c r="L245" s="8">
        <f t="shared" si="11"/>
        <v>118675028.70000002</v>
      </c>
      <c r="M245" s="1"/>
    </row>
    <row r="246" spans="1:13" ht="21.95" customHeight="1" thickBot="1" x14ac:dyDescent="0.3">
      <c r="A246" s="1"/>
      <c r="B246" s="6" t="s">
        <v>439</v>
      </c>
      <c r="C246" s="7" t="s">
        <v>438</v>
      </c>
      <c r="D246" s="8">
        <v>174185334.81</v>
      </c>
      <c r="E246" s="8">
        <v>2648997.52</v>
      </c>
      <c r="F246" s="8">
        <v>30018991.199999999</v>
      </c>
      <c r="G246" s="8">
        <f t="shared" si="9"/>
        <v>146815341.13000003</v>
      </c>
      <c r="H246" s="8">
        <v>0</v>
      </c>
      <c r="I246" s="8">
        <v>0</v>
      </c>
      <c r="J246" s="8">
        <v>28140312.43</v>
      </c>
      <c r="K246" s="8">
        <f t="shared" si="10"/>
        <v>28140312.43</v>
      </c>
      <c r="L246" s="8">
        <f t="shared" si="11"/>
        <v>118675028.70000002</v>
      </c>
      <c r="M246" s="1"/>
    </row>
    <row r="247" spans="1:13" ht="12" customHeight="1" thickBot="1" x14ac:dyDescent="0.3">
      <c r="A247" s="1"/>
      <c r="B247" s="6" t="s">
        <v>440</v>
      </c>
      <c r="C247" s="7" t="s">
        <v>441</v>
      </c>
      <c r="D247" s="8">
        <v>39250</v>
      </c>
      <c r="E247" s="8">
        <v>0</v>
      </c>
      <c r="F247" s="8">
        <v>14884.4</v>
      </c>
      <c r="G247" s="8">
        <f t="shared" si="9"/>
        <v>24365.599999999999</v>
      </c>
      <c r="H247" s="8">
        <v>0</v>
      </c>
      <c r="I247" s="8">
        <v>0</v>
      </c>
      <c r="J247" s="8">
        <v>0</v>
      </c>
      <c r="K247" s="8">
        <f t="shared" si="10"/>
        <v>0</v>
      </c>
      <c r="L247" s="8">
        <f t="shared" si="11"/>
        <v>24365.599999999999</v>
      </c>
      <c r="M247" s="1"/>
    </row>
    <row r="248" spans="1:13" ht="45" customHeight="1" thickBot="1" x14ac:dyDescent="0.3">
      <c r="A248" s="1"/>
      <c r="B248" s="6" t="s">
        <v>442</v>
      </c>
      <c r="C248" s="7" t="s">
        <v>443</v>
      </c>
      <c r="D248" s="8">
        <v>39250</v>
      </c>
      <c r="E248" s="8">
        <v>0</v>
      </c>
      <c r="F248" s="8">
        <v>14884.4</v>
      </c>
      <c r="G248" s="8">
        <f t="shared" si="9"/>
        <v>24365.599999999999</v>
      </c>
      <c r="H248" s="8">
        <v>0</v>
      </c>
      <c r="I248" s="8">
        <v>0</v>
      </c>
      <c r="J248" s="8">
        <v>0</v>
      </c>
      <c r="K248" s="8">
        <f t="shared" si="10"/>
        <v>0</v>
      </c>
      <c r="L248" s="8">
        <f t="shared" si="11"/>
        <v>24365.599999999999</v>
      </c>
      <c r="M248" s="1"/>
    </row>
    <row r="249" spans="1:13" ht="33.950000000000003" customHeight="1" thickBot="1" x14ac:dyDescent="0.3">
      <c r="A249" s="1"/>
      <c r="B249" s="6" t="s">
        <v>444</v>
      </c>
      <c r="C249" s="7" t="s">
        <v>445</v>
      </c>
      <c r="D249" s="8">
        <v>3058105182.27</v>
      </c>
      <c r="E249" s="8">
        <v>232302483.68000001</v>
      </c>
      <c r="F249" s="8">
        <v>262090448.13999999</v>
      </c>
      <c r="G249" s="8">
        <f t="shared" si="9"/>
        <v>3028317217.8099999</v>
      </c>
      <c r="H249" s="8">
        <v>464</v>
      </c>
      <c r="I249" s="8">
        <v>27533437.149999999</v>
      </c>
      <c r="J249" s="8">
        <v>639066088.97000003</v>
      </c>
      <c r="K249" s="8">
        <f t="shared" si="10"/>
        <v>666599990.12</v>
      </c>
      <c r="L249" s="8">
        <f t="shared" si="11"/>
        <v>2361717227.6900001</v>
      </c>
      <c r="M249" s="1"/>
    </row>
    <row r="250" spans="1:13" ht="33.950000000000003" customHeight="1" thickBot="1" x14ac:dyDescent="0.3">
      <c r="A250" s="1"/>
      <c r="B250" s="6" t="s">
        <v>446</v>
      </c>
      <c r="C250" s="7" t="s">
        <v>447</v>
      </c>
      <c r="D250" s="8">
        <v>1181195287.6400001</v>
      </c>
      <c r="E250" s="8">
        <v>102888414.89</v>
      </c>
      <c r="F250" s="8">
        <v>16374980.27</v>
      </c>
      <c r="G250" s="8">
        <f t="shared" si="9"/>
        <v>1267708722.2600002</v>
      </c>
      <c r="H250" s="8">
        <v>0</v>
      </c>
      <c r="I250" s="8">
        <v>7017061.8300000001</v>
      </c>
      <c r="J250" s="8">
        <v>281260051.23000002</v>
      </c>
      <c r="K250" s="8">
        <f t="shared" si="10"/>
        <v>288277113.06</v>
      </c>
      <c r="L250" s="8">
        <f t="shared" si="11"/>
        <v>979431609.20000029</v>
      </c>
      <c r="M250" s="1"/>
    </row>
    <row r="251" spans="1:13" ht="21.95" customHeight="1" thickBot="1" x14ac:dyDescent="0.3">
      <c r="A251" s="1"/>
      <c r="B251" s="6" t="s">
        <v>448</v>
      </c>
      <c r="C251" s="7" t="s">
        <v>449</v>
      </c>
      <c r="D251" s="8">
        <v>1181195287.6400001</v>
      </c>
      <c r="E251" s="8">
        <v>102888414.89</v>
      </c>
      <c r="F251" s="8">
        <v>16374980.27</v>
      </c>
      <c r="G251" s="8">
        <f t="shared" si="9"/>
        <v>1267708722.2600002</v>
      </c>
      <c r="H251" s="8">
        <v>0</v>
      </c>
      <c r="I251" s="8">
        <v>7017061.8300000001</v>
      </c>
      <c r="J251" s="8">
        <v>281260051.23000002</v>
      </c>
      <c r="K251" s="8">
        <f t="shared" si="10"/>
        <v>288277113.06</v>
      </c>
      <c r="L251" s="8">
        <f t="shared" si="11"/>
        <v>979431609.20000029</v>
      </c>
      <c r="M251" s="1"/>
    </row>
    <row r="252" spans="1:13" ht="33.950000000000003" customHeight="1" thickBot="1" x14ac:dyDescent="0.3">
      <c r="A252" s="1"/>
      <c r="B252" s="6" t="s">
        <v>450</v>
      </c>
      <c r="C252" s="7" t="s">
        <v>451</v>
      </c>
      <c r="D252" s="8">
        <v>1833656.51</v>
      </c>
      <c r="E252" s="8">
        <v>3000000</v>
      </c>
      <c r="F252" s="8">
        <v>467962.8</v>
      </c>
      <c r="G252" s="8">
        <f t="shared" si="9"/>
        <v>4365693.71</v>
      </c>
      <c r="H252" s="8">
        <v>0</v>
      </c>
      <c r="I252" s="8">
        <v>0</v>
      </c>
      <c r="J252" s="8">
        <v>3218949.19</v>
      </c>
      <c r="K252" s="8">
        <f t="shared" si="10"/>
        <v>3218949.19</v>
      </c>
      <c r="L252" s="8">
        <f t="shared" si="11"/>
        <v>1146744.52</v>
      </c>
      <c r="M252" s="1"/>
    </row>
    <row r="253" spans="1:13" ht="21.95" customHeight="1" thickBot="1" x14ac:dyDescent="0.3">
      <c r="A253" s="1"/>
      <c r="B253" s="6" t="s">
        <v>452</v>
      </c>
      <c r="C253" s="7" t="s">
        <v>453</v>
      </c>
      <c r="D253" s="8">
        <v>1833656.51</v>
      </c>
      <c r="E253" s="8">
        <v>3000000</v>
      </c>
      <c r="F253" s="8">
        <v>467962.8</v>
      </c>
      <c r="G253" s="8">
        <f t="shared" si="9"/>
        <v>4365693.71</v>
      </c>
      <c r="H253" s="8">
        <v>0</v>
      </c>
      <c r="I253" s="8">
        <v>0</v>
      </c>
      <c r="J253" s="8">
        <v>3218949.19</v>
      </c>
      <c r="K253" s="8">
        <f t="shared" si="10"/>
        <v>3218949.19</v>
      </c>
      <c r="L253" s="8">
        <f t="shared" si="11"/>
        <v>1146744.52</v>
      </c>
      <c r="M253" s="1"/>
    </row>
    <row r="254" spans="1:13" ht="45" customHeight="1" thickBot="1" x14ac:dyDescent="0.3">
      <c r="A254" s="1"/>
      <c r="B254" s="6" t="s">
        <v>454</v>
      </c>
      <c r="C254" s="7" t="s">
        <v>455</v>
      </c>
      <c r="D254" s="8">
        <v>672367812.75999999</v>
      </c>
      <c r="E254" s="8">
        <v>71051398.079999998</v>
      </c>
      <c r="F254" s="8">
        <v>14181683.6</v>
      </c>
      <c r="G254" s="8">
        <f t="shared" si="9"/>
        <v>729237527.24000001</v>
      </c>
      <c r="H254" s="8">
        <v>0</v>
      </c>
      <c r="I254" s="8">
        <v>19623646.870000001</v>
      </c>
      <c r="J254" s="8">
        <v>103718905.27</v>
      </c>
      <c r="K254" s="8">
        <f t="shared" si="10"/>
        <v>123342552.14</v>
      </c>
      <c r="L254" s="8">
        <f t="shared" si="11"/>
        <v>605894975.10000002</v>
      </c>
      <c r="M254" s="1"/>
    </row>
    <row r="255" spans="1:13" ht="12" customHeight="1" thickBot="1" x14ac:dyDescent="0.3">
      <c r="A255" s="1"/>
      <c r="B255" s="6" t="s">
        <v>456</v>
      </c>
      <c r="C255" s="7" t="s">
        <v>457</v>
      </c>
      <c r="D255" s="8">
        <v>672367812.75999999</v>
      </c>
      <c r="E255" s="8">
        <v>71051398.079999998</v>
      </c>
      <c r="F255" s="8">
        <v>14181683.6</v>
      </c>
      <c r="G255" s="8">
        <f t="shared" si="9"/>
        <v>729237527.24000001</v>
      </c>
      <c r="H255" s="8">
        <v>0</v>
      </c>
      <c r="I255" s="8">
        <v>19623646.870000001</v>
      </c>
      <c r="J255" s="8">
        <v>103718905.27</v>
      </c>
      <c r="K255" s="8">
        <f t="shared" si="10"/>
        <v>123342552.14</v>
      </c>
      <c r="L255" s="8">
        <f t="shared" si="11"/>
        <v>605894975.10000002</v>
      </c>
      <c r="M255" s="1"/>
    </row>
    <row r="256" spans="1:13" ht="12" customHeight="1" thickBot="1" x14ac:dyDescent="0.3">
      <c r="A256" s="1"/>
      <c r="B256" s="6" t="s">
        <v>458</v>
      </c>
      <c r="C256" s="7" t="s">
        <v>459</v>
      </c>
      <c r="D256" s="8">
        <v>51647598.57</v>
      </c>
      <c r="E256" s="8">
        <v>5482553.5999999996</v>
      </c>
      <c r="F256" s="8">
        <v>10402108.560000001</v>
      </c>
      <c r="G256" s="8">
        <f t="shared" si="9"/>
        <v>46728043.609999999</v>
      </c>
      <c r="H256" s="8">
        <v>0</v>
      </c>
      <c r="I256" s="8">
        <v>0</v>
      </c>
      <c r="J256" s="8">
        <v>3249039.97</v>
      </c>
      <c r="K256" s="8">
        <f t="shared" si="10"/>
        <v>3249039.97</v>
      </c>
      <c r="L256" s="8">
        <f t="shared" si="11"/>
        <v>43479003.640000001</v>
      </c>
      <c r="M256" s="1"/>
    </row>
    <row r="257" spans="1:13" ht="12" customHeight="1" thickBot="1" x14ac:dyDescent="0.3">
      <c r="A257" s="1"/>
      <c r="B257" s="6" t="s">
        <v>460</v>
      </c>
      <c r="C257" s="7" t="s">
        <v>461</v>
      </c>
      <c r="D257" s="8">
        <v>51647598.57</v>
      </c>
      <c r="E257" s="8">
        <v>5482553.5999999996</v>
      </c>
      <c r="F257" s="8">
        <v>10402108.560000001</v>
      </c>
      <c r="G257" s="8">
        <f t="shared" si="9"/>
        <v>46728043.609999999</v>
      </c>
      <c r="H257" s="8">
        <v>0</v>
      </c>
      <c r="I257" s="8">
        <v>0</v>
      </c>
      <c r="J257" s="8">
        <v>3249039.97</v>
      </c>
      <c r="K257" s="8">
        <f t="shared" si="10"/>
        <v>3249039.97</v>
      </c>
      <c r="L257" s="8">
        <f t="shared" si="11"/>
        <v>43479003.640000001</v>
      </c>
      <c r="M257" s="1"/>
    </row>
    <row r="258" spans="1:13" ht="21.95" customHeight="1" thickBot="1" x14ac:dyDescent="0.3">
      <c r="A258" s="1"/>
      <c r="B258" s="6" t="s">
        <v>462</v>
      </c>
      <c r="C258" s="7" t="s">
        <v>463</v>
      </c>
      <c r="D258" s="8">
        <v>728283.67</v>
      </c>
      <c r="E258" s="8">
        <v>0</v>
      </c>
      <c r="F258" s="8">
        <v>135450</v>
      </c>
      <c r="G258" s="8">
        <f t="shared" si="9"/>
        <v>592833.67000000004</v>
      </c>
      <c r="H258" s="8">
        <v>0</v>
      </c>
      <c r="I258" s="8">
        <v>0</v>
      </c>
      <c r="J258" s="8">
        <v>0</v>
      </c>
      <c r="K258" s="8">
        <f t="shared" si="10"/>
        <v>0</v>
      </c>
      <c r="L258" s="8">
        <f t="shared" si="11"/>
        <v>592833.67000000004</v>
      </c>
      <c r="M258" s="1"/>
    </row>
    <row r="259" spans="1:13" ht="21.95" customHeight="1" thickBot="1" x14ac:dyDescent="0.3">
      <c r="A259" s="1"/>
      <c r="B259" s="6" t="s">
        <v>464</v>
      </c>
      <c r="C259" s="7" t="s">
        <v>463</v>
      </c>
      <c r="D259" s="8">
        <v>728283.67</v>
      </c>
      <c r="E259" s="8">
        <v>0</v>
      </c>
      <c r="F259" s="8">
        <v>135450</v>
      </c>
      <c r="G259" s="8">
        <f t="shared" si="9"/>
        <v>592833.67000000004</v>
      </c>
      <c r="H259" s="8">
        <v>0</v>
      </c>
      <c r="I259" s="8">
        <v>0</v>
      </c>
      <c r="J259" s="8">
        <v>0</v>
      </c>
      <c r="K259" s="8">
        <f t="shared" si="10"/>
        <v>0</v>
      </c>
      <c r="L259" s="8">
        <f t="shared" si="11"/>
        <v>592833.67000000004</v>
      </c>
      <c r="M259" s="1"/>
    </row>
    <row r="260" spans="1:13" ht="33.950000000000003" customHeight="1" thickBot="1" x14ac:dyDescent="0.3">
      <c r="A260" s="1"/>
      <c r="B260" s="6" t="s">
        <v>465</v>
      </c>
      <c r="C260" s="7" t="s">
        <v>466</v>
      </c>
      <c r="D260" s="8">
        <v>743562238.95000005</v>
      </c>
      <c r="E260" s="8">
        <v>12177874.210000001</v>
      </c>
      <c r="F260" s="8">
        <v>139887923.30000001</v>
      </c>
      <c r="G260" s="8">
        <f t="shared" si="9"/>
        <v>615852189.86000013</v>
      </c>
      <c r="H260" s="8">
        <v>464</v>
      </c>
      <c r="I260" s="8">
        <v>467598.95</v>
      </c>
      <c r="J260" s="8">
        <v>155864231.24000001</v>
      </c>
      <c r="K260" s="8">
        <f t="shared" si="10"/>
        <v>156332294.19</v>
      </c>
      <c r="L260" s="8">
        <f t="shared" si="11"/>
        <v>459519895.67000014</v>
      </c>
      <c r="M260" s="1"/>
    </row>
    <row r="261" spans="1:13" ht="21.95" customHeight="1" thickBot="1" x14ac:dyDescent="0.3">
      <c r="A261" s="1"/>
      <c r="B261" s="6" t="s">
        <v>467</v>
      </c>
      <c r="C261" s="7" t="s">
        <v>468</v>
      </c>
      <c r="D261" s="8">
        <v>69003993.280000001</v>
      </c>
      <c r="E261" s="8">
        <v>1842992.97</v>
      </c>
      <c r="F261" s="8">
        <v>1919321.41</v>
      </c>
      <c r="G261" s="8">
        <f t="shared" si="9"/>
        <v>68927664.840000004</v>
      </c>
      <c r="H261" s="8">
        <v>0</v>
      </c>
      <c r="I261" s="8">
        <v>317678.49</v>
      </c>
      <c r="J261" s="8">
        <v>8449193.75</v>
      </c>
      <c r="K261" s="8">
        <f t="shared" si="10"/>
        <v>8766872.2400000002</v>
      </c>
      <c r="L261" s="8">
        <f t="shared" si="11"/>
        <v>60160792.600000001</v>
      </c>
      <c r="M261" s="1"/>
    </row>
    <row r="262" spans="1:13" ht="45" customHeight="1" thickBot="1" x14ac:dyDescent="0.3">
      <c r="A262" s="1"/>
      <c r="B262" s="6" t="s">
        <v>469</v>
      </c>
      <c r="C262" s="7" t="s">
        <v>470</v>
      </c>
      <c r="D262" s="8">
        <v>643878895.67999995</v>
      </c>
      <c r="E262" s="8">
        <v>103711</v>
      </c>
      <c r="F262" s="8">
        <v>132116763.5</v>
      </c>
      <c r="G262" s="8">
        <f t="shared" si="9"/>
        <v>511865843.17999995</v>
      </c>
      <c r="H262" s="8">
        <v>464</v>
      </c>
      <c r="I262" s="8">
        <v>90830.12</v>
      </c>
      <c r="J262" s="8">
        <v>145318294.09</v>
      </c>
      <c r="K262" s="8">
        <f t="shared" si="10"/>
        <v>145409588.21000001</v>
      </c>
      <c r="L262" s="8">
        <f t="shared" si="11"/>
        <v>366456254.96999991</v>
      </c>
      <c r="M262" s="1"/>
    </row>
    <row r="263" spans="1:13" ht="21.95" customHeight="1" thickBot="1" x14ac:dyDescent="0.3">
      <c r="A263" s="1"/>
      <c r="B263" s="6" t="s">
        <v>471</v>
      </c>
      <c r="C263" s="7" t="s">
        <v>472</v>
      </c>
      <c r="D263" s="8">
        <v>30679349.989999998</v>
      </c>
      <c r="E263" s="8">
        <v>10231170.24</v>
      </c>
      <c r="F263" s="8">
        <v>5851838.3899999997</v>
      </c>
      <c r="G263" s="8">
        <f t="shared" si="9"/>
        <v>35058681.839999996</v>
      </c>
      <c r="H263" s="8">
        <v>0</v>
      </c>
      <c r="I263" s="8">
        <v>59090.34</v>
      </c>
      <c r="J263" s="8">
        <v>2096743.4</v>
      </c>
      <c r="K263" s="8">
        <f t="shared" si="10"/>
        <v>2155833.7399999998</v>
      </c>
      <c r="L263" s="8">
        <f t="shared" si="11"/>
        <v>32902848.099999998</v>
      </c>
      <c r="M263" s="1"/>
    </row>
    <row r="264" spans="1:13" ht="21.95" customHeight="1" thickBot="1" x14ac:dyDescent="0.3">
      <c r="A264" s="1"/>
      <c r="B264" s="6" t="s">
        <v>473</v>
      </c>
      <c r="C264" s="7" t="s">
        <v>474</v>
      </c>
      <c r="D264" s="8">
        <v>226315</v>
      </c>
      <c r="E264" s="8">
        <v>0</v>
      </c>
      <c r="F264" s="8">
        <v>48263</v>
      </c>
      <c r="G264" s="8">
        <f t="shared" si="9"/>
        <v>178052</v>
      </c>
      <c r="H264" s="8">
        <v>0</v>
      </c>
      <c r="I264" s="8">
        <v>0</v>
      </c>
      <c r="J264" s="8">
        <v>0</v>
      </c>
      <c r="K264" s="8">
        <f t="shared" si="10"/>
        <v>0</v>
      </c>
      <c r="L264" s="8">
        <f t="shared" si="11"/>
        <v>178052</v>
      </c>
      <c r="M264" s="1"/>
    </row>
    <row r="265" spans="1:13" ht="21.95" customHeight="1" thickBot="1" x14ac:dyDescent="0.3">
      <c r="A265" s="1"/>
      <c r="B265" s="6" t="s">
        <v>475</v>
      </c>
      <c r="C265" s="7" t="s">
        <v>474</v>
      </c>
      <c r="D265" s="8">
        <v>226315</v>
      </c>
      <c r="E265" s="8">
        <v>0</v>
      </c>
      <c r="F265" s="8">
        <v>48263</v>
      </c>
      <c r="G265" s="8">
        <f t="shared" si="9"/>
        <v>178052</v>
      </c>
      <c r="H265" s="8">
        <v>0</v>
      </c>
      <c r="I265" s="8">
        <v>0</v>
      </c>
      <c r="J265" s="8">
        <v>0</v>
      </c>
      <c r="K265" s="8">
        <f t="shared" si="10"/>
        <v>0</v>
      </c>
      <c r="L265" s="8">
        <f t="shared" si="11"/>
        <v>178052</v>
      </c>
      <c r="M265" s="1"/>
    </row>
    <row r="266" spans="1:13" ht="12" customHeight="1" thickBot="1" x14ac:dyDescent="0.3">
      <c r="A266" s="1"/>
      <c r="B266" s="6" t="s">
        <v>476</v>
      </c>
      <c r="C266" s="7" t="s">
        <v>477</v>
      </c>
      <c r="D266" s="8">
        <v>233461806.65000001</v>
      </c>
      <c r="E266" s="8">
        <v>1473135</v>
      </c>
      <c r="F266" s="8">
        <v>895897.81</v>
      </c>
      <c r="G266" s="8">
        <f t="shared" si="9"/>
        <v>234039043.84</v>
      </c>
      <c r="H266" s="8">
        <v>0</v>
      </c>
      <c r="I266" s="8">
        <v>425129.5</v>
      </c>
      <c r="J266" s="8">
        <v>82013493.409999996</v>
      </c>
      <c r="K266" s="8">
        <f t="shared" si="10"/>
        <v>82438622.909999996</v>
      </c>
      <c r="L266" s="8">
        <f t="shared" si="11"/>
        <v>151600420.93000001</v>
      </c>
      <c r="M266" s="1"/>
    </row>
    <row r="267" spans="1:13" ht="12" customHeight="1" thickBot="1" x14ac:dyDescent="0.3">
      <c r="A267" s="1"/>
      <c r="B267" s="6" t="s">
        <v>478</v>
      </c>
      <c r="C267" s="7" t="s">
        <v>477</v>
      </c>
      <c r="D267" s="8">
        <v>233461806.65000001</v>
      </c>
      <c r="E267" s="8">
        <v>1473135</v>
      </c>
      <c r="F267" s="8">
        <v>895897.81</v>
      </c>
      <c r="G267" s="8">
        <f t="shared" si="9"/>
        <v>234039043.84</v>
      </c>
      <c r="H267" s="8">
        <v>0</v>
      </c>
      <c r="I267" s="8">
        <v>425129.5</v>
      </c>
      <c r="J267" s="8">
        <v>82013493.409999996</v>
      </c>
      <c r="K267" s="8">
        <f t="shared" si="10"/>
        <v>82438622.909999996</v>
      </c>
      <c r="L267" s="8">
        <f t="shared" si="11"/>
        <v>151600420.93000001</v>
      </c>
      <c r="M267" s="1"/>
    </row>
    <row r="268" spans="1:13" ht="33.950000000000003" customHeight="1" thickBot="1" x14ac:dyDescent="0.3">
      <c r="A268" s="1"/>
      <c r="B268" s="6" t="s">
        <v>479</v>
      </c>
      <c r="C268" s="7" t="s">
        <v>480</v>
      </c>
      <c r="D268" s="8">
        <v>173082182.52000001</v>
      </c>
      <c r="E268" s="8">
        <v>36229107.899999999</v>
      </c>
      <c r="F268" s="8">
        <v>79696178.799999997</v>
      </c>
      <c r="G268" s="8">
        <f t="shared" si="9"/>
        <v>129615111.62000002</v>
      </c>
      <c r="H268" s="8">
        <v>0</v>
      </c>
      <c r="I268" s="8">
        <v>0</v>
      </c>
      <c r="J268" s="8">
        <v>9741418.6600000001</v>
      </c>
      <c r="K268" s="8">
        <f t="shared" si="10"/>
        <v>9741418.6600000001</v>
      </c>
      <c r="L268" s="8">
        <f t="shared" si="11"/>
        <v>119873692.96000002</v>
      </c>
      <c r="M268" s="1"/>
    </row>
    <row r="269" spans="1:13" ht="12" customHeight="1" thickBot="1" x14ac:dyDescent="0.3">
      <c r="A269" s="1"/>
      <c r="B269" s="6" t="s">
        <v>481</v>
      </c>
      <c r="C269" s="7" t="s">
        <v>482</v>
      </c>
      <c r="D269" s="8">
        <v>173082182.52000001</v>
      </c>
      <c r="E269" s="8">
        <v>36229107.899999999</v>
      </c>
      <c r="F269" s="8">
        <v>79696178.799999997</v>
      </c>
      <c r="G269" s="8">
        <f t="shared" si="9"/>
        <v>129615111.62000002</v>
      </c>
      <c r="H269" s="8">
        <v>0</v>
      </c>
      <c r="I269" s="8">
        <v>0</v>
      </c>
      <c r="J269" s="8">
        <v>9741418.6600000001</v>
      </c>
      <c r="K269" s="8">
        <f t="shared" si="10"/>
        <v>9741418.6600000001</v>
      </c>
      <c r="L269" s="8">
        <f t="shared" si="11"/>
        <v>119873692.96000002</v>
      </c>
      <c r="M269" s="1"/>
    </row>
    <row r="270" spans="1:13" ht="21.95" customHeight="1" thickBot="1" x14ac:dyDescent="0.3">
      <c r="A270" s="1"/>
      <c r="B270" s="6" t="s">
        <v>483</v>
      </c>
      <c r="C270" s="7" t="s">
        <v>484</v>
      </c>
      <c r="D270" s="8">
        <v>1309174556.3800001</v>
      </c>
      <c r="E270" s="8">
        <v>160656655.80000001</v>
      </c>
      <c r="F270" s="8">
        <v>55003649.340000004</v>
      </c>
      <c r="G270" s="8">
        <f t="shared" si="9"/>
        <v>1414827562.8400002</v>
      </c>
      <c r="H270" s="8">
        <v>0</v>
      </c>
      <c r="I270" s="8">
        <v>28017833.399999999</v>
      </c>
      <c r="J270" s="8">
        <v>205021450.86000001</v>
      </c>
      <c r="K270" s="8">
        <f t="shared" si="10"/>
        <v>233039284.26000002</v>
      </c>
      <c r="L270" s="8">
        <f t="shared" si="11"/>
        <v>1181788278.5800002</v>
      </c>
      <c r="M270" s="1"/>
    </row>
    <row r="271" spans="1:13" ht="21.95" customHeight="1" thickBot="1" x14ac:dyDescent="0.3">
      <c r="A271" s="1"/>
      <c r="B271" s="6" t="s">
        <v>485</v>
      </c>
      <c r="C271" s="7" t="s">
        <v>486</v>
      </c>
      <c r="D271" s="8">
        <v>367101436.20999998</v>
      </c>
      <c r="E271" s="8">
        <v>0</v>
      </c>
      <c r="F271" s="8">
        <v>46614570.25</v>
      </c>
      <c r="G271" s="8">
        <f t="shared" ref="G271:G334" si="12">+D271+E271-F271</f>
        <v>320486865.95999998</v>
      </c>
      <c r="H271" s="8">
        <v>0</v>
      </c>
      <c r="I271" s="8">
        <v>900.16</v>
      </c>
      <c r="J271" s="8">
        <v>80556259.75</v>
      </c>
      <c r="K271" s="8">
        <f t="shared" ref="K271:K334" si="13">+H271+I271+J271</f>
        <v>80557159.909999996</v>
      </c>
      <c r="L271" s="8">
        <f t="shared" ref="L271:L334" si="14">+G271-K271</f>
        <v>239929706.04999998</v>
      </c>
      <c r="M271" s="1"/>
    </row>
    <row r="272" spans="1:13" ht="21.95" customHeight="1" thickBot="1" x14ac:dyDescent="0.3">
      <c r="A272" s="1"/>
      <c r="B272" s="6" t="s">
        <v>487</v>
      </c>
      <c r="C272" s="7" t="s">
        <v>488</v>
      </c>
      <c r="D272" s="8">
        <v>367101436.20999998</v>
      </c>
      <c r="E272" s="8">
        <v>0</v>
      </c>
      <c r="F272" s="8">
        <v>46614570.25</v>
      </c>
      <c r="G272" s="8">
        <f t="shared" si="12"/>
        <v>320486865.95999998</v>
      </c>
      <c r="H272" s="8">
        <v>0</v>
      </c>
      <c r="I272" s="8">
        <v>900.16</v>
      </c>
      <c r="J272" s="8">
        <v>80556259.75</v>
      </c>
      <c r="K272" s="8">
        <f t="shared" si="13"/>
        <v>80557159.909999996</v>
      </c>
      <c r="L272" s="8">
        <f t="shared" si="14"/>
        <v>239929706.04999998</v>
      </c>
      <c r="M272" s="1"/>
    </row>
    <row r="273" spans="1:13" ht="33.950000000000003" customHeight="1" thickBot="1" x14ac:dyDescent="0.3">
      <c r="A273" s="1"/>
      <c r="B273" s="6" t="s">
        <v>489</v>
      </c>
      <c r="C273" s="7" t="s">
        <v>490</v>
      </c>
      <c r="D273" s="8">
        <v>6151580.6100000003</v>
      </c>
      <c r="E273" s="8">
        <v>150000000</v>
      </c>
      <c r="F273" s="8">
        <v>0</v>
      </c>
      <c r="G273" s="8">
        <f t="shared" si="12"/>
        <v>156151580.61000001</v>
      </c>
      <c r="H273" s="8">
        <v>0</v>
      </c>
      <c r="I273" s="8">
        <v>0</v>
      </c>
      <c r="J273" s="8">
        <v>103316494.09999999</v>
      </c>
      <c r="K273" s="8">
        <f t="shared" si="13"/>
        <v>103316494.09999999</v>
      </c>
      <c r="L273" s="8">
        <f t="shared" si="14"/>
        <v>52835086.51000002</v>
      </c>
      <c r="M273" s="1"/>
    </row>
    <row r="274" spans="1:13" ht="33.950000000000003" customHeight="1" thickBot="1" x14ac:dyDescent="0.3">
      <c r="A274" s="1"/>
      <c r="B274" s="6" t="s">
        <v>491</v>
      </c>
      <c r="C274" s="7" t="s">
        <v>490</v>
      </c>
      <c r="D274" s="8">
        <v>6151580.6100000003</v>
      </c>
      <c r="E274" s="8">
        <v>150000000</v>
      </c>
      <c r="F274" s="8">
        <v>0</v>
      </c>
      <c r="G274" s="8">
        <f t="shared" si="12"/>
        <v>156151580.61000001</v>
      </c>
      <c r="H274" s="8">
        <v>0</v>
      </c>
      <c r="I274" s="8">
        <v>0</v>
      </c>
      <c r="J274" s="8">
        <v>103316494.09999999</v>
      </c>
      <c r="K274" s="8">
        <f t="shared" si="13"/>
        <v>103316494.09999999</v>
      </c>
      <c r="L274" s="8">
        <f t="shared" si="14"/>
        <v>52835086.51000002</v>
      </c>
      <c r="M274" s="1"/>
    </row>
    <row r="275" spans="1:13" ht="33.950000000000003" customHeight="1" thickBot="1" x14ac:dyDescent="0.3">
      <c r="A275" s="1"/>
      <c r="B275" s="6" t="s">
        <v>492</v>
      </c>
      <c r="C275" s="7" t="s">
        <v>493</v>
      </c>
      <c r="D275" s="8">
        <v>29027</v>
      </c>
      <c r="E275" s="8">
        <v>0</v>
      </c>
      <c r="F275" s="8">
        <v>5805.4</v>
      </c>
      <c r="G275" s="8">
        <f t="shared" si="12"/>
        <v>23221.599999999999</v>
      </c>
      <c r="H275" s="8">
        <v>0</v>
      </c>
      <c r="I275" s="8">
        <v>0</v>
      </c>
      <c r="J275" s="8">
        <v>0</v>
      </c>
      <c r="K275" s="8">
        <f t="shared" si="13"/>
        <v>0</v>
      </c>
      <c r="L275" s="8">
        <f t="shared" si="14"/>
        <v>23221.599999999999</v>
      </c>
      <c r="M275" s="1"/>
    </row>
    <row r="276" spans="1:13" ht="21.95" customHeight="1" thickBot="1" x14ac:dyDescent="0.3">
      <c r="A276" s="1"/>
      <c r="B276" s="6" t="s">
        <v>494</v>
      </c>
      <c r="C276" s="7" t="s">
        <v>495</v>
      </c>
      <c r="D276" s="8">
        <v>29027</v>
      </c>
      <c r="E276" s="8">
        <v>0</v>
      </c>
      <c r="F276" s="8">
        <v>5805.4</v>
      </c>
      <c r="G276" s="8">
        <f t="shared" si="12"/>
        <v>23221.599999999999</v>
      </c>
      <c r="H276" s="8">
        <v>0</v>
      </c>
      <c r="I276" s="8">
        <v>0</v>
      </c>
      <c r="J276" s="8">
        <v>0</v>
      </c>
      <c r="K276" s="8">
        <f t="shared" si="13"/>
        <v>0</v>
      </c>
      <c r="L276" s="8">
        <f t="shared" si="14"/>
        <v>23221.599999999999</v>
      </c>
      <c r="M276" s="1"/>
    </row>
    <row r="277" spans="1:13" ht="21.95" customHeight="1" thickBot="1" x14ac:dyDescent="0.3">
      <c r="A277" s="1"/>
      <c r="B277" s="6" t="s">
        <v>496</v>
      </c>
      <c r="C277" s="7" t="s">
        <v>497</v>
      </c>
      <c r="D277" s="8">
        <v>144733.16</v>
      </c>
      <c r="E277" s="8">
        <v>0</v>
      </c>
      <c r="F277" s="8">
        <v>55344.2</v>
      </c>
      <c r="G277" s="8">
        <f t="shared" si="12"/>
        <v>89388.96</v>
      </c>
      <c r="H277" s="8">
        <v>0</v>
      </c>
      <c r="I277" s="8">
        <v>0</v>
      </c>
      <c r="J277" s="8">
        <v>6468.16</v>
      </c>
      <c r="K277" s="8">
        <f t="shared" si="13"/>
        <v>6468.16</v>
      </c>
      <c r="L277" s="8">
        <f t="shared" si="14"/>
        <v>82920.800000000003</v>
      </c>
      <c r="M277" s="1"/>
    </row>
    <row r="278" spans="1:13" ht="21.95" customHeight="1" thickBot="1" x14ac:dyDescent="0.3">
      <c r="A278" s="1"/>
      <c r="B278" s="6" t="s">
        <v>498</v>
      </c>
      <c r="C278" s="7" t="s">
        <v>497</v>
      </c>
      <c r="D278" s="8">
        <v>144733.16</v>
      </c>
      <c r="E278" s="8">
        <v>0</v>
      </c>
      <c r="F278" s="8">
        <v>55344.2</v>
      </c>
      <c r="G278" s="8">
        <f t="shared" si="12"/>
        <v>89388.96</v>
      </c>
      <c r="H278" s="8">
        <v>0</v>
      </c>
      <c r="I278" s="8">
        <v>0</v>
      </c>
      <c r="J278" s="8">
        <v>6468.16</v>
      </c>
      <c r="K278" s="8">
        <f t="shared" si="13"/>
        <v>6468.16</v>
      </c>
      <c r="L278" s="8">
        <f t="shared" si="14"/>
        <v>82920.800000000003</v>
      </c>
      <c r="M278" s="1"/>
    </row>
    <row r="279" spans="1:13" ht="21.95" customHeight="1" thickBot="1" x14ac:dyDescent="0.3">
      <c r="A279" s="1"/>
      <c r="B279" s="6" t="s">
        <v>499</v>
      </c>
      <c r="C279" s="7" t="s">
        <v>500</v>
      </c>
      <c r="D279" s="8">
        <v>207491603.37</v>
      </c>
      <c r="E279" s="8">
        <v>649759</v>
      </c>
      <c r="F279" s="8">
        <v>650857</v>
      </c>
      <c r="G279" s="8">
        <f t="shared" si="12"/>
        <v>207490505.37</v>
      </c>
      <c r="H279" s="8">
        <v>0</v>
      </c>
      <c r="I279" s="8">
        <v>28013151.57</v>
      </c>
      <c r="J279" s="8">
        <v>4123616.18</v>
      </c>
      <c r="K279" s="8">
        <f t="shared" si="13"/>
        <v>32136767.75</v>
      </c>
      <c r="L279" s="8">
        <f t="shared" si="14"/>
        <v>175353737.62</v>
      </c>
      <c r="M279" s="1"/>
    </row>
    <row r="280" spans="1:13" ht="12" customHeight="1" thickBot="1" x14ac:dyDescent="0.3">
      <c r="A280" s="1"/>
      <c r="B280" s="6" t="s">
        <v>501</v>
      </c>
      <c r="C280" s="7" t="s">
        <v>111</v>
      </c>
      <c r="D280" s="8">
        <v>207491603.37</v>
      </c>
      <c r="E280" s="8">
        <v>649759</v>
      </c>
      <c r="F280" s="8">
        <v>650857</v>
      </c>
      <c r="G280" s="8">
        <f t="shared" si="12"/>
        <v>207490505.37</v>
      </c>
      <c r="H280" s="8">
        <v>0</v>
      </c>
      <c r="I280" s="8">
        <v>28013151.57</v>
      </c>
      <c r="J280" s="8">
        <v>4123616.18</v>
      </c>
      <c r="K280" s="8">
        <f t="shared" si="13"/>
        <v>32136767.75</v>
      </c>
      <c r="L280" s="8">
        <f t="shared" si="14"/>
        <v>175353737.62</v>
      </c>
      <c r="M280" s="1"/>
    </row>
    <row r="281" spans="1:13" ht="21.95" customHeight="1" thickBot="1" x14ac:dyDescent="0.3">
      <c r="A281" s="1"/>
      <c r="B281" s="6" t="s">
        <v>502</v>
      </c>
      <c r="C281" s="7" t="s">
        <v>503</v>
      </c>
      <c r="D281" s="8">
        <v>295220.8</v>
      </c>
      <c r="E281" s="8">
        <v>0</v>
      </c>
      <c r="F281" s="8">
        <v>60475.6</v>
      </c>
      <c r="G281" s="8">
        <f t="shared" si="12"/>
        <v>234745.19999999998</v>
      </c>
      <c r="H281" s="8">
        <v>0</v>
      </c>
      <c r="I281" s="8">
        <v>0</v>
      </c>
      <c r="J281" s="8">
        <v>0</v>
      </c>
      <c r="K281" s="8">
        <f t="shared" si="13"/>
        <v>0</v>
      </c>
      <c r="L281" s="8">
        <f t="shared" si="14"/>
        <v>234745.19999999998</v>
      </c>
      <c r="M281" s="1"/>
    </row>
    <row r="282" spans="1:13" ht="21.95" customHeight="1" thickBot="1" x14ac:dyDescent="0.3">
      <c r="A282" s="1"/>
      <c r="B282" s="6" t="s">
        <v>504</v>
      </c>
      <c r="C282" s="7" t="s">
        <v>505</v>
      </c>
      <c r="D282" s="8">
        <v>295220.8</v>
      </c>
      <c r="E282" s="8">
        <v>0</v>
      </c>
      <c r="F282" s="8">
        <v>60475.6</v>
      </c>
      <c r="G282" s="8">
        <f t="shared" si="12"/>
        <v>234745.19999999998</v>
      </c>
      <c r="H282" s="8">
        <v>0</v>
      </c>
      <c r="I282" s="8">
        <v>0</v>
      </c>
      <c r="J282" s="8">
        <v>0</v>
      </c>
      <c r="K282" s="8">
        <f t="shared" si="13"/>
        <v>0</v>
      </c>
      <c r="L282" s="8">
        <f t="shared" si="14"/>
        <v>234745.19999999998</v>
      </c>
      <c r="M282" s="1"/>
    </row>
    <row r="283" spans="1:13" ht="12" customHeight="1" thickBot="1" x14ac:dyDescent="0.3">
      <c r="A283" s="1"/>
      <c r="B283" s="6" t="s">
        <v>506</v>
      </c>
      <c r="C283" s="7" t="s">
        <v>507</v>
      </c>
      <c r="D283" s="8">
        <v>727960955.23000002</v>
      </c>
      <c r="E283" s="8">
        <v>10006896.800000001</v>
      </c>
      <c r="F283" s="8">
        <v>7616596.8899999997</v>
      </c>
      <c r="G283" s="8">
        <f t="shared" si="12"/>
        <v>730351255.13999999</v>
      </c>
      <c r="H283" s="8">
        <v>0</v>
      </c>
      <c r="I283" s="8">
        <v>3781.67</v>
      </c>
      <c r="J283" s="8">
        <v>17018612.670000002</v>
      </c>
      <c r="K283" s="8">
        <f t="shared" si="13"/>
        <v>17022394.340000004</v>
      </c>
      <c r="L283" s="8">
        <f t="shared" si="14"/>
        <v>713328860.79999995</v>
      </c>
      <c r="M283" s="1"/>
    </row>
    <row r="284" spans="1:13" ht="12" customHeight="1" thickBot="1" x14ac:dyDescent="0.3">
      <c r="A284" s="1"/>
      <c r="B284" s="6" t="s">
        <v>508</v>
      </c>
      <c r="C284" s="7" t="s">
        <v>507</v>
      </c>
      <c r="D284" s="8">
        <v>727960955.23000002</v>
      </c>
      <c r="E284" s="8">
        <v>10006896.800000001</v>
      </c>
      <c r="F284" s="8">
        <v>7616596.8899999997</v>
      </c>
      <c r="G284" s="8">
        <f t="shared" si="12"/>
        <v>730351255.13999999</v>
      </c>
      <c r="H284" s="8">
        <v>0</v>
      </c>
      <c r="I284" s="8">
        <v>3781.67</v>
      </c>
      <c r="J284" s="8">
        <v>17018612.670000002</v>
      </c>
      <c r="K284" s="8">
        <f t="shared" si="13"/>
        <v>17022394.340000004</v>
      </c>
      <c r="L284" s="8">
        <f t="shared" si="14"/>
        <v>713328860.79999995</v>
      </c>
      <c r="M284" s="1"/>
    </row>
    <row r="285" spans="1:13" ht="33.950000000000003" customHeight="1" thickBot="1" x14ac:dyDescent="0.3">
      <c r="A285" s="1"/>
      <c r="B285" s="6" t="s">
        <v>509</v>
      </c>
      <c r="C285" s="7" t="s">
        <v>510</v>
      </c>
      <c r="D285" s="8">
        <v>718262437.10000002</v>
      </c>
      <c r="E285" s="8">
        <v>89249653.010000005</v>
      </c>
      <c r="F285" s="8">
        <v>42197213.039999999</v>
      </c>
      <c r="G285" s="8">
        <f t="shared" si="12"/>
        <v>765314877.07000005</v>
      </c>
      <c r="H285" s="8">
        <v>2505748.94</v>
      </c>
      <c r="I285" s="8">
        <v>1877381.08</v>
      </c>
      <c r="J285" s="8">
        <v>486877224.86000001</v>
      </c>
      <c r="K285" s="8">
        <f t="shared" si="13"/>
        <v>491260354.88</v>
      </c>
      <c r="L285" s="8">
        <f t="shared" si="14"/>
        <v>274054522.19000006</v>
      </c>
      <c r="M285" s="1"/>
    </row>
    <row r="286" spans="1:13" ht="33.950000000000003" customHeight="1" thickBot="1" x14ac:dyDescent="0.3">
      <c r="A286" s="1"/>
      <c r="B286" s="6" t="s">
        <v>511</v>
      </c>
      <c r="C286" s="7" t="s">
        <v>512</v>
      </c>
      <c r="D286" s="8">
        <v>144189583.36000001</v>
      </c>
      <c r="E286" s="8">
        <v>12682381.9</v>
      </c>
      <c r="F286" s="8">
        <v>5003540.72</v>
      </c>
      <c r="G286" s="8">
        <f t="shared" si="12"/>
        <v>151868424.54000002</v>
      </c>
      <c r="H286" s="8">
        <v>0</v>
      </c>
      <c r="I286" s="8">
        <v>3248</v>
      </c>
      <c r="J286" s="8">
        <v>275036566.20999998</v>
      </c>
      <c r="K286" s="8">
        <f t="shared" si="13"/>
        <v>275039814.20999998</v>
      </c>
      <c r="L286" s="8">
        <f t="shared" si="14"/>
        <v>-123171389.66999996</v>
      </c>
      <c r="M286" s="1"/>
    </row>
    <row r="287" spans="1:13" ht="21.95" customHeight="1" thickBot="1" x14ac:dyDescent="0.3">
      <c r="A287" s="1"/>
      <c r="B287" s="6" t="s">
        <v>513</v>
      </c>
      <c r="C287" s="7" t="s">
        <v>514</v>
      </c>
      <c r="D287" s="8">
        <v>40398582.979999997</v>
      </c>
      <c r="E287" s="8">
        <v>10962381.9</v>
      </c>
      <c r="F287" s="8">
        <v>3783732.47</v>
      </c>
      <c r="G287" s="8">
        <f t="shared" si="12"/>
        <v>47577232.409999996</v>
      </c>
      <c r="H287" s="8">
        <v>0</v>
      </c>
      <c r="I287" s="8">
        <v>3248</v>
      </c>
      <c r="J287" s="8">
        <v>274724064.82999998</v>
      </c>
      <c r="K287" s="8">
        <f t="shared" si="13"/>
        <v>274727312.82999998</v>
      </c>
      <c r="L287" s="8">
        <f t="shared" si="14"/>
        <v>-227150080.41999999</v>
      </c>
      <c r="M287" s="1"/>
    </row>
    <row r="288" spans="1:13" ht="33.950000000000003" customHeight="1" thickBot="1" x14ac:dyDescent="0.3">
      <c r="A288" s="1"/>
      <c r="B288" s="6" t="s">
        <v>515</v>
      </c>
      <c r="C288" s="7" t="s">
        <v>516</v>
      </c>
      <c r="D288" s="8">
        <v>103791000.38</v>
      </c>
      <c r="E288" s="8">
        <v>1720000</v>
      </c>
      <c r="F288" s="8">
        <v>1219808.25</v>
      </c>
      <c r="G288" s="8">
        <f t="shared" si="12"/>
        <v>104291192.13</v>
      </c>
      <c r="H288" s="8">
        <v>0</v>
      </c>
      <c r="I288" s="8">
        <v>0</v>
      </c>
      <c r="J288" s="8">
        <v>312501.38</v>
      </c>
      <c r="K288" s="8">
        <f t="shared" si="13"/>
        <v>312501.38</v>
      </c>
      <c r="L288" s="8">
        <f t="shared" si="14"/>
        <v>103978690.75</v>
      </c>
      <c r="M288" s="1"/>
    </row>
    <row r="289" spans="1:13" ht="45" customHeight="1" thickBot="1" x14ac:dyDescent="0.3">
      <c r="A289" s="1"/>
      <c r="B289" s="6" t="s">
        <v>517</v>
      </c>
      <c r="C289" s="7" t="s">
        <v>518</v>
      </c>
      <c r="D289" s="8">
        <v>10268406.76</v>
      </c>
      <c r="E289" s="8">
        <v>617353.92000000004</v>
      </c>
      <c r="F289" s="8">
        <v>2690680.44</v>
      </c>
      <c r="G289" s="8">
        <f t="shared" si="12"/>
        <v>8195080.2400000002</v>
      </c>
      <c r="H289" s="8">
        <v>0</v>
      </c>
      <c r="I289" s="8">
        <v>17296.98</v>
      </c>
      <c r="J289" s="8">
        <v>620395.57999999996</v>
      </c>
      <c r="K289" s="8">
        <f t="shared" si="13"/>
        <v>637692.55999999994</v>
      </c>
      <c r="L289" s="8">
        <f t="shared" si="14"/>
        <v>7557387.6800000006</v>
      </c>
      <c r="M289" s="1"/>
    </row>
    <row r="290" spans="1:13" ht="33.950000000000003" customHeight="1" thickBot="1" x14ac:dyDescent="0.3">
      <c r="A290" s="1"/>
      <c r="B290" s="6" t="s">
        <v>519</v>
      </c>
      <c r="C290" s="7" t="s">
        <v>520</v>
      </c>
      <c r="D290" s="8">
        <v>10268406.76</v>
      </c>
      <c r="E290" s="8">
        <v>617353.92000000004</v>
      </c>
      <c r="F290" s="8">
        <v>2690680.44</v>
      </c>
      <c r="G290" s="8">
        <f t="shared" si="12"/>
        <v>8195080.2400000002</v>
      </c>
      <c r="H290" s="8">
        <v>0</v>
      </c>
      <c r="I290" s="8">
        <v>17296.98</v>
      </c>
      <c r="J290" s="8">
        <v>620395.57999999996</v>
      </c>
      <c r="K290" s="8">
        <f t="shared" si="13"/>
        <v>637692.55999999994</v>
      </c>
      <c r="L290" s="8">
        <f t="shared" si="14"/>
        <v>7557387.6800000006</v>
      </c>
      <c r="M290" s="1"/>
    </row>
    <row r="291" spans="1:13" ht="45" customHeight="1" thickBot="1" x14ac:dyDescent="0.3">
      <c r="A291" s="1"/>
      <c r="B291" s="6" t="s">
        <v>521</v>
      </c>
      <c r="C291" s="7" t="s">
        <v>522</v>
      </c>
      <c r="D291" s="8">
        <v>48470711.140000001</v>
      </c>
      <c r="E291" s="8">
        <v>3100328.56</v>
      </c>
      <c r="F291" s="8">
        <v>11584665.890000001</v>
      </c>
      <c r="G291" s="8">
        <f t="shared" si="12"/>
        <v>39986373.810000002</v>
      </c>
      <c r="H291" s="8">
        <v>0</v>
      </c>
      <c r="I291" s="8">
        <v>10955.05</v>
      </c>
      <c r="J291" s="8">
        <v>1736712.8</v>
      </c>
      <c r="K291" s="8">
        <f t="shared" si="13"/>
        <v>1747667.85</v>
      </c>
      <c r="L291" s="8">
        <f t="shared" si="14"/>
        <v>38238705.960000001</v>
      </c>
      <c r="M291" s="1"/>
    </row>
    <row r="292" spans="1:13" ht="45" customHeight="1" thickBot="1" x14ac:dyDescent="0.3">
      <c r="A292" s="1"/>
      <c r="B292" s="6" t="s">
        <v>523</v>
      </c>
      <c r="C292" s="7" t="s">
        <v>524</v>
      </c>
      <c r="D292" s="8">
        <v>34330921.789999999</v>
      </c>
      <c r="E292" s="8">
        <v>3100328.56</v>
      </c>
      <c r="F292" s="8">
        <v>6072557.2599999998</v>
      </c>
      <c r="G292" s="8">
        <f t="shared" si="12"/>
        <v>31358693.090000004</v>
      </c>
      <c r="H292" s="8">
        <v>0</v>
      </c>
      <c r="I292" s="8">
        <v>10955.05</v>
      </c>
      <c r="J292" s="8">
        <v>1705392.8</v>
      </c>
      <c r="K292" s="8">
        <f t="shared" si="13"/>
        <v>1716347.85</v>
      </c>
      <c r="L292" s="8">
        <f t="shared" si="14"/>
        <v>29642345.240000002</v>
      </c>
      <c r="M292" s="1"/>
    </row>
    <row r="293" spans="1:13" ht="33.950000000000003" customHeight="1" thickBot="1" x14ac:dyDescent="0.3">
      <c r="A293" s="1"/>
      <c r="B293" s="6" t="s">
        <v>525</v>
      </c>
      <c r="C293" s="7" t="s">
        <v>526</v>
      </c>
      <c r="D293" s="8">
        <v>14139789.35</v>
      </c>
      <c r="E293" s="8">
        <v>0</v>
      </c>
      <c r="F293" s="8">
        <v>5512108.6299999999</v>
      </c>
      <c r="G293" s="8">
        <f t="shared" si="12"/>
        <v>8627680.7199999988</v>
      </c>
      <c r="H293" s="8">
        <v>0</v>
      </c>
      <c r="I293" s="8">
        <v>0</v>
      </c>
      <c r="J293" s="8">
        <v>31320</v>
      </c>
      <c r="K293" s="8">
        <f t="shared" si="13"/>
        <v>31320</v>
      </c>
      <c r="L293" s="8">
        <f t="shared" si="14"/>
        <v>8596360.7199999988</v>
      </c>
      <c r="M293" s="1"/>
    </row>
    <row r="294" spans="1:13" ht="45" customHeight="1" thickBot="1" x14ac:dyDescent="0.3">
      <c r="A294" s="1"/>
      <c r="B294" s="6" t="s">
        <v>527</v>
      </c>
      <c r="C294" s="7" t="s">
        <v>528</v>
      </c>
      <c r="D294" s="8">
        <v>115509.84</v>
      </c>
      <c r="E294" s="8">
        <v>0</v>
      </c>
      <c r="F294" s="8">
        <v>22504.799999999999</v>
      </c>
      <c r="G294" s="8">
        <f t="shared" si="12"/>
        <v>93005.04</v>
      </c>
      <c r="H294" s="8">
        <v>0</v>
      </c>
      <c r="I294" s="8">
        <v>0</v>
      </c>
      <c r="J294" s="8">
        <v>6605.04</v>
      </c>
      <c r="K294" s="8">
        <f t="shared" si="13"/>
        <v>6605.04</v>
      </c>
      <c r="L294" s="8">
        <f t="shared" si="14"/>
        <v>86400</v>
      </c>
      <c r="M294" s="1"/>
    </row>
    <row r="295" spans="1:13" ht="33.950000000000003" customHeight="1" thickBot="1" x14ac:dyDescent="0.3">
      <c r="A295" s="1"/>
      <c r="B295" s="6" t="s">
        <v>529</v>
      </c>
      <c r="C295" s="7" t="s">
        <v>530</v>
      </c>
      <c r="D295" s="8">
        <v>115509.84</v>
      </c>
      <c r="E295" s="8">
        <v>0</v>
      </c>
      <c r="F295" s="8">
        <v>22504.799999999999</v>
      </c>
      <c r="G295" s="8">
        <f t="shared" si="12"/>
        <v>93005.04</v>
      </c>
      <c r="H295" s="8">
        <v>0</v>
      </c>
      <c r="I295" s="8">
        <v>0</v>
      </c>
      <c r="J295" s="8">
        <v>6605.04</v>
      </c>
      <c r="K295" s="8">
        <f t="shared" si="13"/>
        <v>6605.04</v>
      </c>
      <c r="L295" s="8">
        <f t="shared" si="14"/>
        <v>86400</v>
      </c>
      <c r="M295" s="1"/>
    </row>
    <row r="296" spans="1:13" ht="21.95" customHeight="1" thickBot="1" x14ac:dyDescent="0.3">
      <c r="A296" s="1"/>
      <c r="B296" s="6" t="s">
        <v>531</v>
      </c>
      <c r="C296" s="7" t="s">
        <v>532</v>
      </c>
      <c r="D296" s="8">
        <v>194483509.09999999</v>
      </c>
      <c r="E296" s="8">
        <v>61509394</v>
      </c>
      <c r="F296" s="8">
        <v>15703492.970000001</v>
      </c>
      <c r="G296" s="8">
        <f t="shared" si="12"/>
        <v>240289410.13</v>
      </c>
      <c r="H296" s="8">
        <v>2505748.94</v>
      </c>
      <c r="I296" s="8">
        <v>432131.78</v>
      </c>
      <c r="J296" s="8">
        <v>88560181.239999995</v>
      </c>
      <c r="K296" s="8">
        <f t="shared" si="13"/>
        <v>91498061.959999993</v>
      </c>
      <c r="L296" s="8">
        <f t="shared" si="14"/>
        <v>148791348.17000002</v>
      </c>
      <c r="M296" s="1"/>
    </row>
    <row r="297" spans="1:13" ht="33.950000000000003" customHeight="1" thickBot="1" x14ac:dyDescent="0.3">
      <c r="A297" s="1"/>
      <c r="B297" s="6" t="s">
        <v>533</v>
      </c>
      <c r="C297" s="7" t="s">
        <v>534</v>
      </c>
      <c r="D297" s="8">
        <v>194483509.09999999</v>
      </c>
      <c r="E297" s="8">
        <v>61509394</v>
      </c>
      <c r="F297" s="8">
        <v>15703492.970000001</v>
      </c>
      <c r="G297" s="8">
        <f t="shared" si="12"/>
        <v>240289410.13</v>
      </c>
      <c r="H297" s="8">
        <v>2505748.94</v>
      </c>
      <c r="I297" s="8">
        <v>432131.78</v>
      </c>
      <c r="J297" s="8">
        <v>88560181.239999995</v>
      </c>
      <c r="K297" s="8">
        <f t="shared" si="13"/>
        <v>91498061.959999993</v>
      </c>
      <c r="L297" s="8">
        <f t="shared" si="14"/>
        <v>148791348.17000002</v>
      </c>
      <c r="M297" s="1"/>
    </row>
    <row r="298" spans="1:13" ht="45" customHeight="1" thickBot="1" x14ac:dyDescent="0.3">
      <c r="A298" s="1"/>
      <c r="B298" s="6" t="s">
        <v>535</v>
      </c>
      <c r="C298" s="7" t="s">
        <v>536</v>
      </c>
      <c r="D298" s="8">
        <v>18707624.219999999</v>
      </c>
      <c r="E298" s="8">
        <v>733254</v>
      </c>
      <c r="F298" s="8">
        <v>3368992.4</v>
      </c>
      <c r="G298" s="8">
        <f t="shared" si="12"/>
        <v>16071885.819999998</v>
      </c>
      <c r="H298" s="8">
        <v>0</v>
      </c>
      <c r="I298" s="8">
        <v>98373.21</v>
      </c>
      <c r="J298" s="8">
        <v>1678043.33</v>
      </c>
      <c r="K298" s="8">
        <f t="shared" si="13"/>
        <v>1776416.54</v>
      </c>
      <c r="L298" s="8">
        <f t="shared" si="14"/>
        <v>14295469.279999997</v>
      </c>
      <c r="M298" s="1"/>
    </row>
    <row r="299" spans="1:13" ht="45" customHeight="1" thickBot="1" x14ac:dyDescent="0.3">
      <c r="A299" s="1"/>
      <c r="B299" s="6" t="s">
        <v>537</v>
      </c>
      <c r="C299" s="7" t="s">
        <v>538</v>
      </c>
      <c r="D299" s="8">
        <v>18707624.219999999</v>
      </c>
      <c r="E299" s="8">
        <v>733254</v>
      </c>
      <c r="F299" s="8">
        <v>3368992.4</v>
      </c>
      <c r="G299" s="8">
        <f t="shared" si="12"/>
        <v>16071885.819999998</v>
      </c>
      <c r="H299" s="8">
        <v>0</v>
      </c>
      <c r="I299" s="8">
        <v>98373.21</v>
      </c>
      <c r="J299" s="8">
        <v>1678043.33</v>
      </c>
      <c r="K299" s="8">
        <f t="shared" si="13"/>
        <v>1776416.54</v>
      </c>
      <c r="L299" s="8">
        <f t="shared" si="14"/>
        <v>14295469.279999997</v>
      </c>
      <c r="M299" s="1"/>
    </row>
    <row r="300" spans="1:13" ht="21.95" customHeight="1" thickBot="1" x14ac:dyDescent="0.3">
      <c r="A300" s="1"/>
      <c r="B300" s="6" t="s">
        <v>539</v>
      </c>
      <c r="C300" s="7" t="s">
        <v>540</v>
      </c>
      <c r="D300" s="8">
        <v>296760892.05000001</v>
      </c>
      <c r="E300" s="8">
        <v>2986369.18</v>
      </c>
      <c r="F300" s="8">
        <v>1692626.71</v>
      </c>
      <c r="G300" s="8">
        <f t="shared" si="12"/>
        <v>298054634.52000004</v>
      </c>
      <c r="H300" s="8">
        <v>0</v>
      </c>
      <c r="I300" s="8">
        <v>1265831.08</v>
      </c>
      <c r="J300" s="8">
        <v>116878694.68000001</v>
      </c>
      <c r="K300" s="8">
        <f t="shared" si="13"/>
        <v>118144525.76000001</v>
      </c>
      <c r="L300" s="8">
        <f t="shared" si="14"/>
        <v>179910108.76000005</v>
      </c>
      <c r="M300" s="1"/>
    </row>
    <row r="301" spans="1:13" ht="21.95" customHeight="1" thickBot="1" x14ac:dyDescent="0.3">
      <c r="A301" s="1"/>
      <c r="B301" s="6" t="s">
        <v>541</v>
      </c>
      <c r="C301" s="7" t="s">
        <v>542</v>
      </c>
      <c r="D301" s="8">
        <v>296760892.05000001</v>
      </c>
      <c r="E301" s="8">
        <v>2986369.18</v>
      </c>
      <c r="F301" s="8">
        <v>1692626.71</v>
      </c>
      <c r="G301" s="8">
        <f t="shared" si="12"/>
        <v>298054634.52000004</v>
      </c>
      <c r="H301" s="8">
        <v>0</v>
      </c>
      <c r="I301" s="8">
        <v>1265831.08</v>
      </c>
      <c r="J301" s="8">
        <v>116878694.68000001</v>
      </c>
      <c r="K301" s="8">
        <f t="shared" si="13"/>
        <v>118144525.76000001</v>
      </c>
      <c r="L301" s="8">
        <f t="shared" si="14"/>
        <v>179910108.76000005</v>
      </c>
      <c r="M301" s="1"/>
    </row>
    <row r="302" spans="1:13" ht="21.95" customHeight="1" thickBot="1" x14ac:dyDescent="0.3">
      <c r="A302" s="1"/>
      <c r="B302" s="6" t="s">
        <v>543</v>
      </c>
      <c r="C302" s="7" t="s">
        <v>544</v>
      </c>
      <c r="D302" s="8">
        <v>5266200.63</v>
      </c>
      <c r="E302" s="8">
        <v>7620571.4500000002</v>
      </c>
      <c r="F302" s="8">
        <v>2130709.11</v>
      </c>
      <c r="G302" s="8">
        <f t="shared" si="12"/>
        <v>10756062.970000001</v>
      </c>
      <c r="H302" s="8">
        <v>0</v>
      </c>
      <c r="I302" s="8">
        <v>49544.98</v>
      </c>
      <c r="J302" s="8">
        <v>2360025.98</v>
      </c>
      <c r="K302" s="8">
        <f t="shared" si="13"/>
        <v>2409570.96</v>
      </c>
      <c r="L302" s="8">
        <f t="shared" si="14"/>
        <v>8346492.0100000007</v>
      </c>
      <c r="M302" s="1"/>
    </row>
    <row r="303" spans="1:13" ht="12" customHeight="1" thickBot="1" x14ac:dyDescent="0.3">
      <c r="A303" s="1"/>
      <c r="B303" s="6" t="s">
        <v>545</v>
      </c>
      <c r="C303" s="7" t="s">
        <v>546</v>
      </c>
      <c r="D303" s="8">
        <v>5266200.63</v>
      </c>
      <c r="E303" s="8">
        <v>7620571.4500000002</v>
      </c>
      <c r="F303" s="8">
        <v>2130709.11</v>
      </c>
      <c r="G303" s="8">
        <f t="shared" si="12"/>
        <v>10756062.970000001</v>
      </c>
      <c r="H303" s="8">
        <v>0</v>
      </c>
      <c r="I303" s="8">
        <v>49544.98</v>
      </c>
      <c r="J303" s="8">
        <v>2360025.98</v>
      </c>
      <c r="K303" s="8">
        <f t="shared" si="13"/>
        <v>2409570.96</v>
      </c>
      <c r="L303" s="8">
        <f t="shared" si="14"/>
        <v>8346492.0100000007</v>
      </c>
      <c r="M303" s="1"/>
    </row>
    <row r="304" spans="1:13" ht="21.95" customHeight="1" thickBot="1" x14ac:dyDescent="0.3">
      <c r="A304" s="1"/>
      <c r="B304" s="6" t="s">
        <v>547</v>
      </c>
      <c r="C304" s="7" t="s">
        <v>548</v>
      </c>
      <c r="D304" s="8">
        <v>271665411.52999997</v>
      </c>
      <c r="E304" s="8">
        <v>531589195.51999998</v>
      </c>
      <c r="F304" s="8">
        <v>7118294</v>
      </c>
      <c r="G304" s="8">
        <f t="shared" si="12"/>
        <v>796136313.04999995</v>
      </c>
      <c r="H304" s="8">
        <v>21019.200000000001</v>
      </c>
      <c r="I304" s="8">
        <v>1000</v>
      </c>
      <c r="J304" s="8">
        <v>131284661.93000001</v>
      </c>
      <c r="K304" s="8">
        <f t="shared" si="13"/>
        <v>131306681.13000001</v>
      </c>
      <c r="L304" s="8">
        <f t="shared" si="14"/>
        <v>664829631.91999996</v>
      </c>
      <c r="M304" s="1"/>
    </row>
    <row r="305" spans="1:13" ht="57" customHeight="1" thickBot="1" x14ac:dyDescent="0.3">
      <c r="A305" s="1"/>
      <c r="B305" s="6" t="s">
        <v>549</v>
      </c>
      <c r="C305" s="7" t="s">
        <v>550</v>
      </c>
      <c r="D305" s="8">
        <v>267976135.65000001</v>
      </c>
      <c r="E305" s="8">
        <v>404263195.51999998</v>
      </c>
      <c r="F305" s="8">
        <v>6357525.4000000004</v>
      </c>
      <c r="G305" s="8">
        <f t="shared" si="12"/>
        <v>665881805.76999998</v>
      </c>
      <c r="H305" s="8">
        <v>21019.200000000001</v>
      </c>
      <c r="I305" s="8">
        <v>0</v>
      </c>
      <c r="J305" s="8">
        <v>107514496.44</v>
      </c>
      <c r="K305" s="8">
        <f t="shared" si="13"/>
        <v>107535515.64</v>
      </c>
      <c r="L305" s="8">
        <f t="shared" si="14"/>
        <v>558346290.13</v>
      </c>
      <c r="M305" s="1"/>
    </row>
    <row r="306" spans="1:13" ht="21.95" customHeight="1" thickBot="1" x14ac:dyDescent="0.3">
      <c r="A306" s="1"/>
      <c r="B306" s="6" t="s">
        <v>551</v>
      </c>
      <c r="C306" s="7" t="s">
        <v>552</v>
      </c>
      <c r="D306" s="8">
        <v>249472669.31999999</v>
      </c>
      <c r="E306" s="8">
        <v>403996332</v>
      </c>
      <c r="F306" s="8">
        <v>2064131.2</v>
      </c>
      <c r="G306" s="8">
        <f t="shared" si="12"/>
        <v>651404870.11999989</v>
      </c>
      <c r="H306" s="8">
        <v>0</v>
      </c>
      <c r="I306" s="8">
        <v>0</v>
      </c>
      <c r="J306" s="8">
        <v>106587350.28</v>
      </c>
      <c r="K306" s="8">
        <f t="shared" si="13"/>
        <v>106587350.28</v>
      </c>
      <c r="L306" s="8">
        <f t="shared" si="14"/>
        <v>544817519.83999991</v>
      </c>
      <c r="M306" s="1"/>
    </row>
    <row r="307" spans="1:13" ht="33.950000000000003" customHeight="1" thickBot="1" x14ac:dyDescent="0.3">
      <c r="A307" s="1"/>
      <c r="B307" s="6" t="s">
        <v>553</v>
      </c>
      <c r="C307" s="7" t="s">
        <v>554</v>
      </c>
      <c r="D307" s="8">
        <v>18503466.329999998</v>
      </c>
      <c r="E307" s="8">
        <v>266863.52</v>
      </c>
      <c r="F307" s="8">
        <v>4293394.2</v>
      </c>
      <c r="G307" s="8">
        <f t="shared" si="12"/>
        <v>14476935.649999999</v>
      </c>
      <c r="H307" s="8">
        <v>21019.200000000001</v>
      </c>
      <c r="I307" s="8">
        <v>0</v>
      </c>
      <c r="J307" s="8">
        <v>927146.16</v>
      </c>
      <c r="K307" s="8">
        <f t="shared" si="13"/>
        <v>948165.36</v>
      </c>
      <c r="L307" s="8">
        <f t="shared" si="14"/>
        <v>13528770.289999999</v>
      </c>
      <c r="M307" s="1"/>
    </row>
    <row r="308" spans="1:13" ht="45" customHeight="1" thickBot="1" x14ac:dyDescent="0.3">
      <c r="A308" s="1"/>
      <c r="B308" s="6" t="s">
        <v>555</v>
      </c>
      <c r="C308" s="7" t="s">
        <v>556</v>
      </c>
      <c r="D308" s="8">
        <v>1330374</v>
      </c>
      <c r="E308" s="8">
        <v>0</v>
      </c>
      <c r="F308" s="8">
        <v>291086.8</v>
      </c>
      <c r="G308" s="8">
        <f t="shared" si="12"/>
        <v>1039287.2</v>
      </c>
      <c r="H308" s="8">
        <v>0</v>
      </c>
      <c r="I308" s="8">
        <v>0</v>
      </c>
      <c r="J308" s="8">
        <v>0</v>
      </c>
      <c r="K308" s="8">
        <f t="shared" si="13"/>
        <v>0</v>
      </c>
      <c r="L308" s="8">
        <f t="shared" si="14"/>
        <v>1039287.2</v>
      </c>
      <c r="M308" s="1"/>
    </row>
    <row r="309" spans="1:13" ht="21.95" customHeight="1" thickBot="1" x14ac:dyDescent="0.3">
      <c r="A309" s="1"/>
      <c r="B309" s="6" t="s">
        <v>557</v>
      </c>
      <c r="C309" s="7" t="s">
        <v>558</v>
      </c>
      <c r="D309" s="8">
        <v>1330374</v>
      </c>
      <c r="E309" s="8">
        <v>0</v>
      </c>
      <c r="F309" s="8">
        <v>291086.8</v>
      </c>
      <c r="G309" s="8">
        <f t="shared" si="12"/>
        <v>1039287.2</v>
      </c>
      <c r="H309" s="8">
        <v>0</v>
      </c>
      <c r="I309" s="8">
        <v>0</v>
      </c>
      <c r="J309" s="8">
        <v>0</v>
      </c>
      <c r="K309" s="8">
        <f t="shared" si="13"/>
        <v>0</v>
      </c>
      <c r="L309" s="8">
        <f t="shared" si="14"/>
        <v>1039287.2</v>
      </c>
      <c r="M309" s="1"/>
    </row>
    <row r="310" spans="1:13" ht="45" customHeight="1" thickBot="1" x14ac:dyDescent="0.3">
      <c r="A310" s="1"/>
      <c r="B310" s="6" t="s">
        <v>559</v>
      </c>
      <c r="C310" s="7" t="s">
        <v>560</v>
      </c>
      <c r="D310" s="8">
        <v>1</v>
      </c>
      <c r="E310" s="8">
        <v>81200000</v>
      </c>
      <c r="F310" s="8">
        <v>0</v>
      </c>
      <c r="G310" s="8">
        <f t="shared" si="12"/>
        <v>81200001</v>
      </c>
      <c r="H310" s="8">
        <v>0</v>
      </c>
      <c r="I310" s="8">
        <v>0</v>
      </c>
      <c r="J310" s="8">
        <v>11310000</v>
      </c>
      <c r="K310" s="8">
        <f t="shared" si="13"/>
        <v>11310000</v>
      </c>
      <c r="L310" s="8">
        <f t="shared" si="14"/>
        <v>69890001</v>
      </c>
      <c r="M310" s="1"/>
    </row>
    <row r="311" spans="1:13" ht="45" customHeight="1" thickBot="1" x14ac:dyDescent="0.3">
      <c r="A311" s="1"/>
      <c r="B311" s="6" t="s">
        <v>561</v>
      </c>
      <c r="C311" s="7" t="s">
        <v>560</v>
      </c>
      <c r="D311" s="8">
        <v>1</v>
      </c>
      <c r="E311" s="8">
        <v>81200000</v>
      </c>
      <c r="F311" s="8">
        <v>0</v>
      </c>
      <c r="G311" s="8">
        <f t="shared" si="12"/>
        <v>81200001</v>
      </c>
      <c r="H311" s="8">
        <v>0</v>
      </c>
      <c r="I311" s="8">
        <v>0</v>
      </c>
      <c r="J311" s="8">
        <v>11310000</v>
      </c>
      <c r="K311" s="8">
        <f t="shared" si="13"/>
        <v>11310000</v>
      </c>
      <c r="L311" s="8">
        <f t="shared" si="14"/>
        <v>69890001</v>
      </c>
      <c r="M311" s="1"/>
    </row>
    <row r="312" spans="1:13" ht="21.95" customHeight="1" thickBot="1" x14ac:dyDescent="0.3">
      <c r="A312" s="1"/>
      <c r="B312" s="6" t="s">
        <v>562</v>
      </c>
      <c r="C312" s="7" t="s">
        <v>563</v>
      </c>
      <c r="D312" s="8">
        <v>1515100.28</v>
      </c>
      <c r="E312" s="8">
        <v>0</v>
      </c>
      <c r="F312" s="8">
        <v>304774</v>
      </c>
      <c r="G312" s="8">
        <f t="shared" si="12"/>
        <v>1210326.28</v>
      </c>
      <c r="H312" s="8">
        <v>0</v>
      </c>
      <c r="I312" s="8">
        <v>0</v>
      </c>
      <c r="J312" s="8">
        <v>480179.06</v>
      </c>
      <c r="K312" s="8">
        <f t="shared" si="13"/>
        <v>480179.06</v>
      </c>
      <c r="L312" s="8">
        <f t="shared" si="14"/>
        <v>730147.22</v>
      </c>
      <c r="M312" s="1"/>
    </row>
    <row r="313" spans="1:13" ht="12" customHeight="1" thickBot="1" x14ac:dyDescent="0.3">
      <c r="A313" s="1"/>
      <c r="B313" s="6" t="s">
        <v>564</v>
      </c>
      <c r="C313" s="7" t="s">
        <v>565</v>
      </c>
      <c r="D313" s="8">
        <v>1515100.28</v>
      </c>
      <c r="E313" s="8">
        <v>0</v>
      </c>
      <c r="F313" s="8">
        <v>304774</v>
      </c>
      <c r="G313" s="8">
        <f t="shared" si="12"/>
        <v>1210326.28</v>
      </c>
      <c r="H313" s="8">
        <v>0</v>
      </c>
      <c r="I313" s="8">
        <v>0</v>
      </c>
      <c r="J313" s="8">
        <v>480179.06</v>
      </c>
      <c r="K313" s="8">
        <f t="shared" si="13"/>
        <v>480179.06</v>
      </c>
      <c r="L313" s="8">
        <f t="shared" si="14"/>
        <v>730147.22</v>
      </c>
      <c r="M313" s="1"/>
    </row>
    <row r="314" spans="1:13" ht="21.95" customHeight="1" thickBot="1" x14ac:dyDescent="0.3">
      <c r="A314" s="1"/>
      <c r="B314" s="6" t="s">
        <v>566</v>
      </c>
      <c r="C314" s="7" t="s">
        <v>567</v>
      </c>
      <c r="D314" s="8">
        <v>36606</v>
      </c>
      <c r="E314" s="8">
        <v>0</v>
      </c>
      <c r="F314" s="8">
        <v>14281.2</v>
      </c>
      <c r="G314" s="8">
        <f t="shared" si="12"/>
        <v>22324.799999999999</v>
      </c>
      <c r="H314" s="8">
        <v>0</v>
      </c>
      <c r="I314" s="8">
        <v>0</v>
      </c>
      <c r="J314" s="8">
        <v>0</v>
      </c>
      <c r="K314" s="8">
        <f t="shared" si="13"/>
        <v>0</v>
      </c>
      <c r="L314" s="8">
        <f t="shared" si="14"/>
        <v>22324.799999999999</v>
      </c>
      <c r="M314" s="1"/>
    </row>
    <row r="315" spans="1:13" ht="21.95" customHeight="1" thickBot="1" x14ac:dyDescent="0.3">
      <c r="A315" s="1"/>
      <c r="B315" s="6" t="s">
        <v>568</v>
      </c>
      <c r="C315" s="7" t="s">
        <v>569</v>
      </c>
      <c r="D315" s="8">
        <v>36606</v>
      </c>
      <c r="E315" s="8">
        <v>0</v>
      </c>
      <c r="F315" s="8">
        <v>14281.2</v>
      </c>
      <c r="G315" s="8">
        <f t="shared" si="12"/>
        <v>22324.799999999999</v>
      </c>
      <c r="H315" s="8">
        <v>0</v>
      </c>
      <c r="I315" s="8">
        <v>0</v>
      </c>
      <c r="J315" s="8">
        <v>0</v>
      </c>
      <c r="K315" s="8">
        <f t="shared" si="13"/>
        <v>0</v>
      </c>
      <c r="L315" s="8">
        <f t="shared" si="14"/>
        <v>22324.799999999999</v>
      </c>
      <c r="M315" s="1"/>
    </row>
    <row r="316" spans="1:13" ht="45" customHeight="1" thickBot="1" x14ac:dyDescent="0.3">
      <c r="A316" s="1"/>
      <c r="B316" s="6" t="s">
        <v>570</v>
      </c>
      <c r="C316" s="7" t="s">
        <v>571</v>
      </c>
      <c r="D316" s="8">
        <v>786141.6</v>
      </c>
      <c r="E316" s="8">
        <v>40600000</v>
      </c>
      <c r="F316" s="8">
        <v>146096</v>
      </c>
      <c r="G316" s="8">
        <f t="shared" si="12"/>
        <v>41240045.600000001</v>
      </c>
      <c r="H316" s="8">
        <v>0</v>
      </c>
      <c r="I316" s="8">
        <v>1000</v>
      </c>
      <c r="J316" s="8">
        <v>9786557.8900000006</v>
      </c>
      <c r="K316" s="8">
        <f t="shared" si="13"/>
        <v>9787557.8900000006</v>
      </c>
      <c r="L316" s="8">
        <f t="shared" si="14"/>
        <v>31452487.710000001</v>
      </c>
      <c r="M316" s="1"/>
    </row>
    <row r="317" spans="1:13" ht="33.950000000000003" customHeight="1" thickBot="1" x14ac:dyDescent="0.3">
      <c r="A317" s="1"/>
      <c r="B317" s="6" t="s">
        <v>572</v>
      </c>
      <c r="C317" s="7" t="s">
        <v>573</v>
      </c>
      <c r="D317" s="8">
        <v>786141.6</v>
      </c>
      <c r="E317" s="8">
        <v>40600000</v>
      </c>
      <c r="F317" s="8">
        <v>146096</v>
      </c>
      <c r="G317" s="8">
        <f t="shared" si="12"/>
        <v>41240045.600000001</v>
      </c>
      <c r="H317" s="8">
        <v>0</v>
      </c>
      <c r="I317" s="8">
        <v>1000</v>
      </c>
      <c r="J317" s="8">
        <v>9786557.8900000006</v>
      </c>
      <c r="K317" s="8">
        <f t="shared" si="13"/>
        <v>9787557.8900000006</v>
      </c>
      <c r="L317" s="8">
        <f t="shared" si="14"/>
        <v>31452487.710000001</v>
      </c>
      <c r="M317" s="1"/>
    </row>
    <row r="318" spans="1:13" ht="21.95" customHeight="1" thickBot="1" x14ac:dyDescent="0.3">
      <c r="A318" s="1"/>
      <c r="B318" s="6" t="s">
        <v>574</v>
      </c>
      <c r="C318" s="7" t="s">
        <v>575</v>
      </c>
      <c r="D318" s="8">
        <v>21053</v>
      </c>
      <c r="E318" s="8">
        <v>5526000</v>
      </c>
      <c r="F318" s="8">
        <v>4530.6000000000004</v>
      </c>
      <c r="G318" s="8">
        <f t="shared" si="12"/>
        <v>5542522.4000000004</v>
      </c>
      <c r="H318" s="8">
        <v>0</v>
      </c>
      <c r="I318" s="8">
        <v>0</v>
      </c>
      <c r="J318" s="8">
        <v>2193428.54</v>
      </c>
      <c r="K318" s="8">
        <f t="shared" si="13"/>
        <v>2193428.54</v>
      </c>
      <c r="L318" s="8">
        <f t="shared" si="14"/>
        <v>3349093.8600000003</v>
      </c>
      <c r="M318" s="1"/>
    </row>
    <row r="319" spans="1:13" ht="21.95" customHeight="1" thickBot="1" x14ac:dyDescent="0.3">
      <c r="A319" s="1"/>
      <c r="B319" s="6" t="s">
        <v>576</v>
      </c>
      <c r="C319" s="7" t="s">
        <v>575</v>
      </c>
      <c r="D319" s="8">
        <v>21053</v>
      </c>
      <c r="E319" s="8">
        <v>5526000</v>
      </c>
      <c r="F319" s="8">
        <v>4530.6000000000004</v>
      </c>
      <c r="G319" s="8">
        <f t="shared" si="12"/>
        <v>5542522.4000000004</v>
      </c>
      <c r="H319" s="8">
        <v>0</v>
      </c>
      <c r="I319" s="8">
        <v>0</v>
      </c>
      <c r="J319" s="8">
        <v>2193428.54</v>
      </c>
      <c r="K319" s="8">
        <f t="shared" si="13"/>
        <v>2193428.54</v>
      </c>
      <c r="L319" s="8">
        <f t="shared" si="14"/>
        <v>3349093.8600000003</v>
      </c>
      <c r="M319" s="1"/>
    </row>
    <row r="320" spans="1:13" ht="21.95" customHeight="1" thickBot="1" x14ac:dyDescent="0.3">
      <c r="A320" s="1"/>
      <c r="B320" s="6" t="s">
        <v>577</v>
      </c>
      <c r="C320" s="7" t="s">
        <v>578</v>
      </c>
      <c r="D320" s="8">
        <v>61234291.350000001</v>
      </c>
      <c r="E320" s="8">
        <v>3270671.33</v>
      </c>
      <c r="F320" s="8">
        <v>13246045.75</v>
      </c>
      <c r="G320" s="8">
        <f t="shared" si="12"/>
        <v>51258916.93</v>
      </c>
      <c r="H320" s="8">
        <v>16572.55</v>
      </c>
      <c r="I320" s="8">
        <v>150112.69</v>
      </c>
      <c r="J320" s="8">
        <v>6670174.3499999996</v>
      </c>
      <c r="K320" s="8">
        <f t="shared" si="13"/>
        <v>6836859.5899999999</v>
      </c>
      <c r="L320" s="8">
        <f t="shared" si="14"/>
        <v>44422057.340000004</v>
      </c>
      <c r="M320" s="1"/>
    </row>
    <row r="321" spans="1:13" ht="12" customHeight="1" thickBot="1" x14ac:dyDescent="0.3">
      <c r="A321" s="1"/>
      <c r="B321" s="6" t="s">
        <v>579</v>
      </c>
      <c r="C321" s="7" t="s">
        <v>580</v>
      </c>
      <c r="D321" s="8">
        <v>4414792.79</v>
      </c>
      <c r="E321" s="8">
        <v>527697.19999999995</v>
      </c>
      <c r="F321" s="8">
        <v>1065387.6000000001</v>
      </c>
      <c r="G321" s="8">
        <f t="shared" si="12"/>
        <v>3877102.39</v>
      </c>
      <c r="H321" s="8">
        <v>0</v>
      </c>
      <c r="I321" s="8">
        <v>0</v>
      </c>
      <c r="J321" s="8">
        <v>159676.07</v>
      </c>
      <c r="K321" s="8">
        <f t="shared" si="13"/>
        <v>159676.07</v>
      </c>
      <c r="L321" s="8">
        <f t="shared" si="14"/>
        <v>3717426.3200000003</v>
      </c>
      <c r="M321" s="1"/>
    </row>
    <row r="322" spans="1:13" ht="12" customHeight="1" thickBot="1" x14ac:dyDescent="0.3">
      <c r="A322" s="1"/>
      <c r="B322" s="6" t="s">
        <v>581</v>
      </c>
      <c r="C322" s="7" t="s">
        <v>582</v>
      </c>
      <c r="D322" s="8">
        <v>4414792.79</v>
      </c>
      <c r="E322" s="8">
        <v>527697.19999999995</v>
      </c>
      <c r="F322" s="8">
        <v>1065387.6000000001</v>
      </c>
      <c r="G322" s="8">
        <f t="shared" si="12"/>
        <v>3877102.39</v>
      </c>
      <c r="H322" s="8">
        <v>0</v>
      </c>
      <c r="I322" s="8">
        <v>0</v>
      </c>
      <c r="J322" s="8">
        <v>159676.07</v>
      </c>
      <c r="K322" s="8">
        <f t="shared" si="13"/>
        <v>159676.07</v>
      </c>
      <c r="L322" s="8">
        <f t="shared" si="14"/>
        <v>3717426.3200000003</v>
      </c>
      <c r="M322" s="1"/>
    </row>
    <row r="323" spans="1:13" ht="12" customHeight="1" thickBot="1" x14ac:dyDescent="0.3">
      <c r="A323" s="1"/>
      <c r="B323" s="6" t="s">
        <v>583</v>
      </c>
      <c r="C323" s="7" t="s">
        <v>584</v>
      </c>
      <c r="D323" s="8">
        <v>24115293.699999999</v>
      </c>
      <c r="E323" s="8">
        <v>1366555.73</v>
      </c>
      <c r="F323" s="8">
        <v>5182617.46</v>
      </c>
      <c r="G323" s="8">
        <f t="shared" si="12"/>
        <v>20299231.969999999</v>
      </c>
      <c r="H323" s="8">
        <v>16572.55</v>
      </c>
      <c r="I323" s="8">
        <v>141834.04999999999</v>
      </c>
      <c r="J323" s="8">
        <v>4188513.07</v>
      </c>
      <c r="K323" s="8">
        <f t="shared" si="13"/>
        <v>4346919.67</v>
      </c>
      <c r="L323" s="8">
        <f t="shared" si="14"/>
        <v>15952312.299999999</v>
      </c>
      <c r="M323" s="1"/>
    </row>
    <row r="324" spans="1:13" ht="21.95" customHeight="1" thickBot="1" x14ac:dyDescent="0.3">
      <c r="A324" s="1"/>
      <c r="B324" s="6" t="s">
        <v>585</v>
      </c>
      <c r="C324" s="7" t="s">
        <v>586</v>
      </c>
      <c r="D324" s="8">
        <v>24115293.699999999</v>
      </c>
      <c r="E324" s="8">
        <v>1366555.73</v>
      </c>
      <c r="F324" s="8">
        <v>5182617.46</v>
      </c>
      <c r="G324" s="8">
        <f t="shared" si="12"/>
        <v>20299231.969999999</v>
      </c>
      <c r="H324" s="8">
        <v>16572.55</v>
      </c>
      <c r="I324" s="8">
        <v>141834.04999999999</v>
      </c>
      <c r="J324" s="8">
        <v>4188513.07</v>
      </c>
      <c r="K324" s="8">
        <f t="shared" si="13"/>
        <v>4346919.67</v>
      </c>
      <c r="L324" s="8">
        <f t="shared" si="14"/>
        <v>15952312.299999999</v>
      </c>
      <c r="M324" s="1"/>
    </row>
    <row r="325" spans="1:13" ht="21.95" customHeight="1" thickBot="1" x14ac:dyDescent="0.3">
      <c r="A325" s="1"/>
      <c r="B325" s="6" t="s">
        <v>587</v>
      </c>
      <c r="C325" s="7" t="s">
        <v>588</v>
      </c>
      <c r="D325" s="8">
        <v>1053.26</v>
      </c>
      <c r="E325" s="8">
        <v>0</v>
      </c>
      <c r="F325" s="8">
        <v>0</v>
      </c>
      <c r="G325" s="8">
        <f t="shared" si="12"/>
        <v>1053.26</v>
      </c>
      <c r="H325" s="8">
        <v>0</v>
      </c>
      <c r="I325" s="8">
        <v>0</v>
      </c>
      <c r="J325" s="8">
        <v>0</v>
      </c>
      <c r="K325" s="8">
        <f t="shared" si="13"/>
        <v>0</v>
      </c>
      <c r="L325" s="8">
        <f t="shared" si="14"/>
        <v>1053.26</v>
      </c>
      <c r="M325" s="1"/>
    </row>
    <row r="326" spans="1:13" ht="21.95" customHeight="1" thickBot="1" x14ac:dyDescent="0.3">
      <c r="A326" s="1"/>
      <c r="B326" s="6" t="s">
        <v>589</v>
      </c>
      <c r="C326" s="7" t="s">
        <v>588</v>
      </c>
      <c r="D326" s="8">
        <v>1053.26</v>
      </c>
      <c r="E326" s="8">
        <v>0</v>
      </c>
      <c r="F326" s="8">
        <v>0</v>
      </c>
      <c r="G326" s="8">
        <f t="shared" si="12"/>
        <v>1053.26</v>
      </c>
      <c r="H326" s="8">
        <v>0</v>
      </c>
      <c r="I326" s="8">
        <v>0</v>
      </c>
      <c r="J326" s="8">
        <v>0</v>
      </c>
      <c r="K326" s="8">
        <f t="shared" si="13"/>
        <v>0</v>
      </c>
      <c r="L326" s="8">
        <f t="shared" si="14"/>
        <v>1053.26</v>
      </c>
      <c r="M326" s="1"/>
    </row>
    <row r="327" spans="1:13" ht="12" customHeight="1" thickBot="1" x14ac:dyDescent="0.3">
      <c r="A327" s="1"/>
      <c r="B327" s="6" t="s">
        <v>590</v>
      </c>
      <c r="C327" s="7" t="s">
        <v>591</v>
      </c>
      <c r="D327" s="8">
        <v>16439614.810000001</v>
      </c>
      <c r="E327" s="8">
        <v>317652.8</v>
      </c>
      <c r="F327" s="8">
        <v>4163212.41</v>
      </c>
      <c r="G327" s="8">
        <f t="shared" si="12"/>
        <v>12594055.200000001</v>
      </c>
      <c r="H327" s="8">
        <v>0</v>
      </c>
      <c r="I327" s="8">
        <v>6800</v>
      </c>
      <c r="J327" s="8">
        <v>298952.33</v>
      </c>
      <c r="K327" s="8">
        <f t="shared" si="13"/>
        <v>305752.33</v>
      </c>
      <c r="L327" s="8">
        <f t="shared" si="14"/>
        <v>12288302.870000001</v>
      </c>
      <c r="M327" s="1"/>
    </row>
    <row r="328" spans="1:13" ht="21.95" customHeight="1" thickBot="1" x14ac:dyDescent="0.3">
      <c r="A328" s="1"/>
      <c r="B328" s="6" t="s">
        <v>592</v>
      </c>
      <c r="C328" s="7" t="s">
        <v>593</v>
      </c>
      <c r="D328" s="8">
        <v>15347875.560000001</v>
      </c>
      <c r="E328" s="8">
        <v>311626.40000000002</v>
      </c>
      <c r="F328" s="8">
        <v>3866305.75</v>
      </c>
      <c r="G328" s="8">
        <f t="shared" si="12"/>
        <v>11793196.210000001</v>
      </c>
      <c r="H328" s="8">
        <v>0</v>
      </c>
      <c r="I328" s="8">
        <v>6800</v>
      </c>
      <c r="J328" s="8">
        <v>225637.8</v>
      </c>
      <c r="K328" s="8">
        <f t="shared" si="13"/>
        <v>232437.8</v>
      </c>
      <c r="L328" s="8">
        <f t="shared" si="14"/>
        <v>11560758.41</v>
      </c>
      <c r="M328" s="1"/>
    </row>
    <row r="329" spans="1:13" ht="21.95" customHeight="1" thickBot="1" x14ac:dyDescent="0.3">
      <c r="A329" s="1"/>
      <c r="B329" s="6" t="s">
        <v>594</v>
      </c>
      <c r="C329" s="7" t="s">
        <v>595</v>
      </c>
      <c r="D329" s="8">
        <v>1091739.25</v>
      </c>
      <c r="E329" s="8">
        <v>6026.4</v>
      </c>
      <c r="F329" s="8">
        <v>296906.65999999997</v>
      </c>
      <c r="G329" s="8">
        <f t="shared" si="12"/>
        <v>800858.99</v>
      </c>
      <c r="H329" s="8">
        <v>0</v>
      </c>
      <c r="I329" s="8">
        <v>0</v>
      </c>
      <c r="J329" s="8">
        <v>73314.53</v>
      </c>
      <c r="K329" s="8">
        <f t="shared" si="13"/>
        <v>73314.53</v>
      </c>
      <c r="L329" s="8">
        <f t="shared" si="14"/>
        <v>727544.46</v>
      </c>
      <c r="M329" s="1"/>
    </row>
    <row r="330" spans="1:13" ht="12" customHeight="1" thickBot="1" x14ac:dyDescent="0.3">
      <c r="A330" s="1"/>
      <c r="B330" s="6" t="s">
        <v>596</v>
      </c>
      <c r="C330" s="7" t="s">
        <v>597</v>
      </c>
      <c r="D330" s="8">
        <v>3620844.86</v>
      </c>
      <c r="E330" s="8">
        <v>473492.8</v>
      </c>
      <c r="F330" s="8">
        <v>1092516.3999999999</v>
      </c>
      <c r="G330" s="8">
        <f t="shared" si="12"/>
        <v>3001821.26</v>
      </c>
      <c r="H330" s="8">
        <v>0</v>
      </c>
      <c r="I330" s="8">
        <v>0</v>
      </c>
      <c r="J330" s="8">
        <v>99455.46</v>
      </c>
      <c r="K330" s="8">
        <f t="shared" si="13"/>
        <v>99455.46</v>
      </c>
      <c r="L330" s="8">
        <f t="shared" si="14"/>
        <v>2902365.8</v>
      </c>
      <c r="M330" s="1"/>
    </row>
    <row r="331" spans="1:13" ht="21.95" customHeight="1" thickBot="1" x14ac:dyDescent="0.3">
      <c r="A331" s="1"/>
      <c r="B331" s="6" t="s">
        <v>598</v>
      </c>
      <c r="C331" s="7" t="s">
        <v>599</v>
      </c>
      <c r="D331" s="8">
        <v>1525911.6</v>
      </c>
      <c r="E331" s="8">
        <v>210492.79999999999</v>
      </c>
      <c r="F331" s="8">
        <v>396099.2</v>
      </c>
      <c r="G331" s="8">
        <f t="shared" si="12"/>
        <v>1340305.2000000002</v>
      </c>
      <c r="H331" s="8">
        <v>0</v>
      </c>
      <c r="I331" s="8">
        <v>0</v>
      </c>
      <c r="J331" s="8">
        <v>41717.910000000003</v>
      </c>
      <c r="K331" s="8">
        <f t="shared" si="13"/>
        <v>41717.910000000003</v>
      </c>
      <c r="L331" s="8">
        <f t="shared" si="14"/>
        <v>1298587.2900000003</v>
      </c>
      <c r="M331" s="1"/>
    </row>
    <row r="332" spans="1:13" ht="21.95" customHeight="1" thickBot="1" x14ac:dyDescent="0.3">
      <c r="A332" s="1"/>
      <c r="B332" s="6" t="s">
        <v>600</v>
      </c>
      <c r="C332" s="7" t="s">
        <v>601</v>
      </c>
      <c r="D332" s="8">
        <v>1903413.26</v>
      </c>
      <c r="E332" s="8">
        <v>263000</v>
      </c>
      <c r="F332" s="8">
        <v>658113.19999999995</v>
      </c>
      <c r="G332" s="8">
        <f t="shared" si="12"/>
        <v>1508300.0599999998</v>
      </c>
      <c r="H332" s="8">
        <v>0</v>
      </c>
      <c r="I332" s="8">
        <v>0</v>
      </c>
      <c r="J332" s="8">
        <v>52858.09</v>
      </c>
      <c r="K332" s="8">
        <f t="shared" si="13"/>
        <v>52858.09</v>
      </c>
      <c r="L332" s="8">
        <f t="shared" si="14"/>
        <v>1455441.9699999997</v>
      </c>
      <c r="M332" s="1"/>
    </row>
    <row r="333" spans="1:13" ht="21.95" customHeight="1" thickBot="1" x14ac:dyDescent="0.3">
      <c r="A333" s="1"/>
      <c r="B333" s="6" t="s">
        <v>602</v>
      </c>
      <c r="C333" s="7" t="s">
        <v>603</v>
      </c>
      <c r="D333" s="8">
        <v>191520</v>
      </c>
      <c r="E333" s="8">
        <v>0</v>
      </c>
      <c r="F333" s="8">
        <v>38304</v>
      </c>
      <c r="G333" s="8">
        <f t="shared" si="12"/>
        <v>153216</v>
      </c>
      <c r="H333" s="8">
        <v>0</v>
      </c>
      <c r="I333" s="8">
        <v>0</v>
      </c>
      <c r="J333" s="8">
        <v>4879.46</v>
      </c>
      <c r="K333" s="8">
        <f t="shared" si="13"/>
        <v>4879.46</v>
      </c>
      <c r="L333" s="8">
        <f t="shared" si="14"/>
        <v>148336.54</v>
      </c>
      <c r="M333" s="1"/>
    </row>
    <row r="334" spans="1:13" ht="21.95" customHeight="1" thickBot="1" x14ac:dyDescent="0.3">
      <c r="A334" s="1"/>
      <c r="B334" s="6" t="s">
        <v>604</v>
      </c>
      <c r="C334" s="7" t="s">
        <v>605</v>
      </c>
      <c r="D334" s="8">
        <v>1338519.68</v>
      </c>
      <c r="E334" s="8">
        <v>0</v>
      </c>
      <c r="F334" s="8">
        <v>10266.200000000001</v>
      </c>
      <c r="G334" s="8">
        <f t="shared" si="12"/>
        <v>1328253.48</v>
      </c>
      <c r="H334" s="8">
        <v>0</v>
      </c>
      <c r="I334" s="8">
        <v>1478.64</v>
      </c>
      <c r="J334" s="8">
        <v>29738</v>
      </c>
      <c r="K334" s="8">
        <f t="shared" si="13"/>
        <v>31216.639999999999</v>
      </c>
      <c r="L334" s="8">
        <f t="shared" si="14"/>
        <v>1297036.8400000001</v>
      </c>
      <c r="M334" s="1"/>
    </row>
    <row r="335" spans="1:13" ht="21.95" customHeight="1" thickBot="1" x14ac:dyDescent="0.3">
      <c r="A335" s="1"/>
      <c r="B335" s="6" t="s">
        <v>606</v>
      </c>
      <c r="C335" s="7" t="s">
        <v>605</v>
      </c>
      <c r="D335" s="8">
        <v>1338519.68</v>
      </c>
      <c r="E335" s="8">
        <v>0</v>
      </c>
      <c r="F335" s="8">
        <v>10266.200000000001</v>
      </c>
      <c r="G335" s="8">
        <f t="shared" ref="G335:G398" si="15">+D335+E335-F335</f>
        <v>1328253.48</v>
      </c>
      <c r="H335" s="8">
        <v>0</v>
      </c>
      <c r="I335" s="8">
        <v>1478.64</v>
      </c>
      <c r="J335" s="8">
        <v>29738</v>
      </c>
      <c r="K335" s="8">
        <f t="shared" ref="K335:K398" si="16">+H335+I335+J335</f>
        <v>31216.639999999999</v>
      </c>
      <c r="L335" s="8">
        <f t="shared" ref="L335:L398" si="17">+G335-K335</f>
        <v>1297036.8400000001</v>
      </c>
      <c r="M335" s="1"/>
    </row>
    <row r="336" spans="1:13" ht="21.95" customHeight="1" thickBot="1" x14ac:dyDescent="0.3">
      <c r="A336" s="1"/>
      <c r="B336" s="6" t="s">
        <v>607</v>
      </c>
      <c r="C336" s="7" t="s">
        <v>608</v>
      </c>
      <c r="D336" s="8">
        <v>11304172.25</v>
      </c>
      <c r="E336" s="8">
        <v>585272.80000000005</v>
      </c>
      <c r="F336" s="8">
        <v>1732045.68</v>
      </c>
      <c r="G336" s="8">
        <f t="shared" si="15"/>
        <v>10157399.370000001</v>
      </c>
      <c r="H336" s="8">
        <v>0</v>
      </c>
      <c r="I336" s="8">
        <v>0</v>
      </c>
      <c r="J336" s="8">
        <v>1893839.42</v>
      </c>
      <c r="K336" s="8">
        <f t="shared" si="16"/>
        <v>1893839.42</v>
      </c>
      <c r="L336" s="8">
        <f t="shared" si="17"/>
        <v>8263559.9500000011</v>
      </c>
      <c r="M336" s="1"/>
    </row>
    <row r="337" spans="1:13" ht="21.95" customHeight="1" thickBot="1" x14ac:dyDescent="0.3">
      <c r="A337" s="1"/>
      <c r="B337" s="6" t="s">
        <v>609</v>
      </c>
      <c r="C337" s="7" t="s">
        <v>608</v>
      </c>
      <c r="D337" s="8">
        <v>11304172.25</v>
      </c>
      <c r="E337" s="8">
        <v>585272.80000000005</v>
      </c>
      <c r="F337" s="8">
        <v>1732045.68</v>
      </c>
      <c r="G337" s="8">
        <f t="shared" si="15"/>
        <v>10157399.370000001</v>
      </c>
      <c r="H337" s="8">
        <v>0</v>
      </c>
      <c r="I337" s="8">
        <v>0</v>
      </c>
      <c r="J337" s="8">
        <v>1893839.42</v>
      </c>
      <c r="K337" s="8">
        <f t="shared" si="16"/>
        <v>1893839.42</v>
      </c>
      <c r="L337" s="8">
        <f t="shared" si="17"/>
        <v>8263559.9500000011</v>
      </c>
      <c r="M337" s="1"/>
    </row>
    <row r="338" spans="1:13" ht="12" customHeight="1" thickBot="1" x14ac:dyDescent="0.3">
      <c r="A338" s="1"/>
      <c r="B338" s="6" t="s">
        <v>610</v>
      </c>
      <c r="C338" s="7" t="s">
        <v>611</v>
      </c>
      <c r="D338" s="8">
        <v>185227240.80000001</v>
      </c>
      <c r="E338" s="8">
        <v>28924615.640000001</v>
      </c>
      <c r="F338" s="8">
        <v>26568465.34</v>
      </c>
      <c r="G338" s="8">
        <f t="shared" si="15"/>
        <v>187583391.09999999</v>
      </c>
      <c r="H338" s="8">
        <v>0</v>
      </c>
      <c r="I338" s="8">
        <v>0</v>
      </c>
      <c r="J338" s="8">
        <v>21977014.620000001</v>
      </c>
      <c r="K338" s="8">
        <f t="shared" si="16"/>
        <v>21977014.620000001</v>
      </c>
      <c r="L338" s="8">
        <f t="shared" si="17"/>
        <v>165606376.47999999</v>
      </c>
      <c r="M338" s="1"/>
    </row>
    <row r="339" spans="1:13" ht="21.95" customHeight="1" thickBot="1" x14ac:dyDescent="0.3">
      <c r="A339" s="1"/>
      <c r="B339" s="6" t="s">
        <v>612</v>
      </c>
      <c r="C339" s="7" t="s">
        <v>613</v>
      </c>
      <c r="D339" s="8">
        <v>88570664.569999993</v>
      </c>
      <c r="E339" s="8">
        <v>16971464.039999999</v>
      </c>
      <c r="F339" s="8">
        <v>16990728.100000001</v>
      </c>
      <c r="G339" s="8">
        <f t="shared" si="15"/>
        <v>88551400.50999999</v>
      </c>
      <c r="H339" s="8">
        <v>0</v>
      </c>
      <c r="I339" s="8">
        <v>0</v>
      </c>
      <c r="J339" s="8">
        <v>16931150.190000001</v>
      </c>
      <c r="K339" s="8">
        <f t="shared" si="16"/>
        <v>16931150.190000001</v>
      </c>
      <c r="L339" s="8">
        <f t="shared" si="17"/>
        <v>71620250.319999993</v>
      </c>
      <c r="M339" s="1"/>
    </row>
    <row r="340" spans="1:13" ht="21.95" customHeight="1" thickBot="1" x14ac:dyDescent="0.3">
      <c r="A340" s="1"/>
      <c r="B340" s="6" t="s">
        <v>614</v>
      </c>
      <c r="C340" s="7" t="s">
        <v>615</v>
      </c>
      <c r="D340" s="8">
        <v>74882217.109999999</v>
      </c>
      <c r="E340" s="8">
        <v>4968464.04</v>
      </c>
      <c r="F340" s="8">
        <v>15119285.18</v>
      </c>
      <c r="G340" s="8">
        <f t="shared" si="15"/>
        <v>64731395.970000006</v>
      </c>
      <c r="H340" s="8">
        <v>0</v>
      </c>
      <c r="I340" s="8">
        <v>0</v>
      </c>
      <c r="J340" s="8">
        <v>14939596.789999999</v>
      </c>
      <c r="K340" s="8">
        <f t="shared" si="16"/>
        <v>14939596.789999999</v>
      </c>
      <c r="L340" s="8">
        <f t="shared" si="17"/>
        <v>49791799.180000007</v>
      </c>
      <c r="M340" s="1"/>
    </row>
    <row r="341" spans="1:13" ht="21.95" customHeight="1" thickBot="1" x14ac:dyDescent="0.3">
      <c r="A341" s="1"/>
      <c r="B341" s="6" t="s">
        <v>616</v>
      </c>
      <c r="C341" s="7" t="s">
        <v>617</v>
      </c>
      <c r="D341" s="8">
        <v>13688447.460000001</v>
      </c>
      <c r="E341" s="8">
        <v>12003000</v>
      </c>
      <c r="F341" s="8">
        <v>1871442.92</v>
      </c>
      <c r="G341" s="8">
        <f t="shared" si="15"/>
        <v>23820004.539999999</v>
      </c>
      <c r="H341" s="8">
        <v>0</v>
      </c>
      <c r="I341" s="8">
        <v>0</v>
      </c>
      <c r="J341" s="8">
        <v>1991553.4</v>
      </c>
      <c r="K341" s="8">
        <f t="shared" si="16"/>
        <v>1991553.4</v>
      </c>
      <c r="L341" s="8">
        <f t="shared" si="17"/>
        <v>21828451.140000001</v>
      </c>
      <c r="M341" s="1"/>
    </row>
    <row r="342" spans="1:13" ht="12" customHeight="1" thickBot="1" x14ac:dyDescent="0.3">
      <c r="A342" s="1"/>
      <c r="B342" s="6" t="s">
        <v>618</v>
      </c>
      <c r="C342" s="7" t="s">
        <v>619</v>
      </c>
      <c r="D342" s="8">
        <v>30210824.75</v>
      </c>
      <c r="E342" s="8">
        <v>863151.6</v>
      </c>
      <c r="F342" s="8">
        <v>6150694.4400000004</v>
      </c>
      <c r="G342" s="8">
        <f t="shared" si="15"/>
        <v>24923281.91</v>
      </c>
      <c r="H342" s="8">
        <v>0</v>
      </c>
      <c r="I342" s="8">
        <v>0</v>
      </c>
      <c r="J342" s="8">
        <v>1433440.44</v>
      </c>
      <c r="K342" s="8">
        <f t="shared" si="16"/>
        <v>1433440.44</v>
      </c>
      <c r="L342" s="8">
        <f t="shared" si="17"/>
        <v>23489841.469999999</v>
      </c>
      <c r="M342" s="1"/>
    </row>
    <row r="343" spans="1:13" ht="12" customHeight="1" thickBot="1" x14ac:dyDescent="0.3">
      <c r="A343" s="1"/>
      <c r="B343" s="6" t="s">
        <v>620</v>
      </c>
      <c r="C343" s="7" t="s">
        <v>619</v>
      </c>
      <c r="D343" s="8">
        <v>30210824.75</v>
      </c>
      <c r="E343" s="8">
        <v>863151.6</v>
      </c>
      <c r="F343" s="8">
        <v>6150694.4400000004</v>
      </c>
      <c r="G343" s="8">
        <f t="shared" si="15"/>
        <v>24923281.91</v>
      </c>
      <c r="H343" s="8">
        <v>0</v>
      </c>
      <c r="I343" s="8">
        <v>0</v>
      </c>
      <c r="J343" s="8">
        <v>1433440.44</v>
      </c>
      <c r="K343" s="8">
        <f t="shared" si="16"/>
        <v>1433440.44</v>
      </c>
      <c r="L343" s="8">
        <f t="shared" si="17"/>
        <v>23489841.469999999</v>
      </c>
      <c r="M343" s="1"/>
    </row>
    <row r="344" spans="1:13" ht="12" customHeight="1" thickBot="1" x14ac:dyDescent="0.3">
      <c r="A344" s="1"/>
      <c r="B344" s="6" t="s">
        <v>621</v>
      </c>
      <c r="C344" s="7" t="s">
        <v>622</v>
      </c>
      <c r="D344" s="8">
        <v>66418391.479999997</v>
      </c>
      <c r="E344" s="8">
        <v>11090000</v>
      </c>
      <c r="F344" s="8">
        <v>3416098.8</v>
      </c>
      <c r="G344" s="8">
        <f t="shared" si="15"/>
        <v>74092292.679999992</v>
      </c>
      <c r="H344" s="8">
        <v>0</v>
      </c>
      <c r="I344" s="8">
        <v>0</v>
      </c>
      <c r="J344" s="8">
        <v>3612423.99</v>
      </c>
      <c r="K344" s="8">
        <f t="shared" si="16"/>
        <v>3612423.99</v>
      </c>
      <c r="L344" s="8">
        <f t="shared" si="17"/>
        <v>70479868.689999998</v>
      </c>
      <c r="M344" s="1"/>
    </row>
    <row r="345" spans="1:13" ht="12" customHeight="1" thickBot="1" x14ac:dyDescent="0.3">
      <c r="A345" s="1"/>
      <c r="B345" s="6" t="s">
        <v>623</v>
      </c>
      <c r="C345" s="7" t="s">
        <v>624</v>
      </c>
      <c r="D345" s="8">
        <v>66418391.479999997</v>
      </c>
      <c r="E345" s="8">
        <v>11090000</v>
      </c>
      <c r="F345" s="8">
        <v>3416098.8</v>
      </c>
      <c r="G345" s="8">
        <f t="shared" si="15"/>
        <v>74092292.679999992</v>
      </c>
      <c r="H345" s="8">
        <v>0</v>
      </c>
      <c r="I345" s="8">
        <v>0</v>
      </c>
      <c r="J345" s="8">
        <v>3612423.99</v>
      </c>
      <c r="K345" s="8">
        <f t="shared" si="16"/>
        <v>3612423.99</v>
      </c>
      <c r="L345" s="8">
        <f t="shared" si="17"/>
        <v>70479868.689999998</v>
      </c>
      <c r="M345" s="1"/>
    </row>
    <row r="346" spans="1:13" ht="12" customHeight="1" thickBot="1" x14ac:dyDescent="0.3">
      <c r="A346" s="1"/>
      <c r="B346" s="6" t="s">
        <v>625</v>
      </c>
      <c r="C346" s="7" t="s">
        <v>626</v>
      </c>
      <c r="D346" s="8">
        <v>27360</v>
      </c>
      <c r="E346" s="8">
        <v>0</v>
      </c>
      <c r="F346" s="8">
        <v>10944</v>
      </c>
      <c r="G346" s="8">
        <f t="shared" si="15"/>
        <v>16416</v>
      </c>
      <c r="H346" s="8">
        <v>0</v>
      </c>
      <c r="I346" s="8">
        <v>0</v>
      </c>
      <c r="J346" s="8">
        <v>0</v>
      </c>
      <c r="K346" s="8">
        <f t="shared" si="16"/>
        <v>0</v>
      </c>
      <c r="L346" s="8">
        <f t="shared" si="17"/>
        <v>16416</v>
      </c>
      <c r="M346" s="1"/>
    </row>
    <row r="347" spans="1:13" ht="12" customHeight="1" thickBot="1" x14ac:dyDescent="0.3">
      <c r="A347" s="1"/>
      <c r="B347" s="6" t="s">
        <v>627</v>
      </c>
      <c r="C347" s="7" t="s">
        <v>626</v>
      </c>
      <c r="D347" s="8">
        <v>27360</v>
      </c>
      <c r="E347" s="8">
        <v>0</v>
      </c>
      <c r="F347" s="8">
        <v>10944</v>
      </c>
      <c r="G347" s="8">
        <f t="shared" si="15"/>
        <v>16416</v>
      </c>
      <c r="H347" s="8">
        <v>0</v>
      </c>
      <c r="I347" s="8">
        <v>0</v>
      </c>
      <c r="J347" s="8">
        <v>0</v>
      </c>
      <c r="K347" s="8">
        <f t="shared" si="16"/>
        <v>0</v>
      </c>
      <c r="L347" s="8">
        <f t="shared" si="17"/>
        <v>16416</v>
      </c>
      <c r="M347" s="1"/>
    </row>
    <row r="348" spans="1:13" ht="12" customHeight="1" thickBot="1" x14ac:dyDescent="0.3">
      <c r="A348" s="1"/>
      <c r="B348" s="6" t="s">
        <v>628</v>
      </c>
      <c r="C348" s="7" t="s">
        <v>629</v>
      </c>
      <c r="D348" s="8">
        <f>1459957028.6+2362470354</f>
        <v>3822427382.5999999</v>
      </c>
      <c r="E348" s="8">
        <v>18682870.649999999</v>
      </c>
      <c r="F348" s="8">
        <v>21020955.93</v>
      </c>
      <c r="G348" s="8">
        <f t="shared" si="15"/>
        <v>3820089297.3200002</v>
      </c>
      <c r="H348" s="8">
        <v>10939</v>
      </c>
      <c r="I348" s="8">
        <v>2043966.22</v>
      </c>
      <c r="J348" s="8">
        <v>2525090778.5500002</v>
      </c>
      <c r="K348" s="8">
        <f t="shared" si="16"/>
        <v>2527145683.77</v>
      </c>
      <c r="L348" s="8">
        <f t="shared" si="17"/>
        <v>1292943613.5500002</v>
      </c>
      <c r="M348" s="1"/>
    </row>
    <row r="349" spans="1:13" ht="21.95" customHeight="1" thickBot="1" x14ac:dyDescent="0.3">
      <c r="A349" s="1"/>
      <c r="B349" s="6" t="s">
        <v>630</v>
      </c>
      <c r="C349" s="7" t="s">
        <v>631</v>
      </c>
      <c r="D349" s="8">
        <v>191721.8</v>
      </c>
      <c r="E349" s="8">
        <v>0</v>
      </c>
      <c r="F349" s="8">
        <v>54855</v>
      </c>
      <c r="G349" s="8">
        <f t="shared" si="15"/>
        <v>136866.79999999999</v>
      </c>
      <c r="H349" s="8">
        <v>0</v>
      </c>
      <c r="I349" s="8">
        <v>0</v>
      </c>
      <c r="J349" s="8">
        <v>0</v>
      </c>
      <c r="K349" s="8">
        <f t="shared" si="16"/>
        <v>0</v>
      </c>
      <c r="L349" s="8">
        <f t="shared" si="17"/>
        <v>136866.79999999999</v>
      </c>
      <c r="M349" s="1"/>
    </row>
    <row r="350" spans="1:13" ht="21.95" customHeight="1" thickBot="1" x14ac:dyDescent="0.3">
      <c r="A350" s="1"/>
      <c r="B350" s="6" t="s">
        <v>632</v>
      </c>
      <c r="C350" s="7" t="s">
        <v>631</v>
      </c>
      <c r="D350" s="8">
        <v>191721.8</v>
      </c>
      <c r="E350" s="8">
        <v>0</v>
      </c>
      <c r="F350" s="8">
        <v>54855</v>
      </c>
      <c r="G350" s="8">
        <f t="shared" si="15"/>
        <v>136866.79999999999</v>
      </c>
      <c r="H350" s="8">
        <v>0</v>
      </c>
      <c r="I350" s="8">
        <v>0</v>
      </c>
      <c r="J350" s="8">
        <v>0</v>
      </c>
      <c r="K350" s="8">
        <f t="shared" si="16"/>
        <v>0</v>
      </c>
      <c r="L350" s="8">
        <f t="shared" si="17"/>
        <v>136866.79999999999</v>
      </c>
      <c r="M350" s="1"/>
    </row>
    <row r="351" spans="1:13" ht="12" customHeight="1" thickBot="1" x14ac:dyDescent="0.3">
      <c r="A351" s="1"/>
      <c r="B351" s="6" t="s">
        <v>633</v>
      </c>
      <c r="C351" s="7" t="s">
        <v>634</v>
      </c>
      <c r="D351" s="8">
        <v>22569407.109999999</v>
      </c>
      <c r="E351" s="8">
        <v>868329.4</v>
      </c>
      <c r="F351" s="8">
        <v>5331818.87</v>
      </c>
      <c r="G351" s="8">
        <f t="shared" si="15"/>
        <v>18105917.639999997</v>
      </c>
      <c r="H351" s="8">
        <v>510</v>
      </c>
      <c r="I351" s="8">
        <v>1969099.61</v>
      </c>
      <c r="J351" s="8">
        <v>6159620.5899999999</v>
      </c>
      <c r="K351" s="8">
        <f t="shared" si="16"/>
        <v>8129230.2000000002</v>
      </c>
      <c r="L351" s="8">
        <f t="shared" si="17"/>
        <v>9976687.4399999976</v>
      </c>
      <c r="M351" s="1"/>
    </row>
    <row r="352" spans="1:13" ht="21.95" customHeight="1" thickBot="1" x14ac:dyDescent="0.3">
      <c r="A352" s="1"/>
      <c r="B352" s="6" t="s">
        <v>635</v>
      </c>
      <c r="C352" s="7" t="s">
        <v>636</v>
      </c>
      <c r="D352" s="8">
        <v>578430</v>
      </c>
      <c r="E352" s="8">
        <v>0</v>
      </c>
      <c r="F352" s="8">
        <v>138086</v>
      </c>
      <c r="G352" s="8">
        <f t="shared" si="15"/>
        <v>440344</v>
      </c>
      <c r="H352" s="8">
        <v>0</v>
      </c>
      <c r="I352" s="8">
        <v>0</v>
      </c>
      <c r="J352" s="8">
        <v>0</v>
      </c>
      <c r="K352" s="8">
        <f t="shared" si="16"/>
        <v>0</v>
      </c>
      <c r="L352" s="8">
        <f t="shared" si="17"/>
        <v>440344</v>
      </c>
      <c r="M352" s="1"/>
    </row>
    <row r="353" spans="1:13" ht="12" customHeight="1" thickBot="1" x14ac:dyDescent="0.3">
      <c r="A353" s="1"/>
      <c r="B353" s="6" t="s">
        <v>637</v>
      </c>
      <c r="C353" s="7" t="s">
        <v>638</v>
      </c>
      <c r="D353" s="8">
        <v>21990977.109999999</v>
      </c>
      <c r="E353" s="8">
        <v>868329.4</v>
      </c>
      <c r="F353" s="8">
        <v>5193732.87</v>
      </c>
      <c r="G353" s="8">
        <f t="shared" si="15"/>
        <v>17665573.639999997</v>
      </c>
      <c r="H353" s="8">
        <v>510</v>
      </c>
      <c r="I353" s="8">
        <v>1969099.61</v>
      </c>
      <c r="J353" s="8">
        <v>6159620.5899999999</v>
      </c>
      <c r="K353" s="8">
        <f t="shared" si="16"/>
        <v>8129230.2000000002</v>
      </c>
      <c r="L353" s="8">
        <f t="shared" si="17"/>
        <v>9536343.4399999976</v>
      </c>
      <c r="M353" s="1"/>
    </row>
    <row r="354" spans="1:13" ht="21.95" customHeight="1" thickBot="1" x14ac:dyDescent="0.3">
      <c r="A354" s="1"/>
      <c r="B354" s="6" t="s">
        <v>639</v>
      </c>
      <c r="C354" s="7" t="s">
        <v>640</v>
      </c>
      <c r="D354" s="8">
        <v>3730127.82</v>
      </c>
      <c r="E354" s="8">
        <v>0</v>
      </c>
      <c r="F354" s="8">
        <v>1174022.3999999999</v>
      </c>
      <c r="G354" s="8">
        <f t="shared" si="15"/>
        <v>2556105.42</v>
      </c>
      <c r="H354" s="8">
        <v>0</v>
      </c>
      <c r="I354" s="8">
        <v>7972.43</v>
      </c>
      <c r="J354" s="8">
        <v>41027.39</v>
      </c>
      <c r="K354" s="8">
        <f t="shared" si="16"/>
        <v>48999.82</v>
      </c>
      <c r="L354" s="8">
        <f t="shared" si="17"/>
        <v>2507105.6</v>
      </c>
      <c r="M354" s="1"/>
    </row>
    <row r="355" spans="1:13" ht="21.95" customHeight="1" thickBot="1" x14ac:dyDescent="0.3">
      <c r="A355" s="1"/>
      <c r="B355" s="6" t="s">
        <v>641</v>
      </c>
      <c r="C355" s="7" t="s">
        <v>640</v>
      </c>
      <c r="D355" s="8">
        <v>3730127.82</v>
      </c>
      <c r="E355" s="8">
        <v>0</v>
      </c>
      <c r="F355" s="8">
        <v>1174022.3999999999</v>
      </c>
      <c r="G355" s="8">
        <f t="shared" si="15"/>
        <v>2556105.42</v>
      </c>
      <c r="H355" s="8">
        <v>0</v>
      </c>
      <c r="I355" s="8">
        <v>7972.43</v>
      </c>
      <c r="J355" s="8">
        <v>41027.39</v>
      </c>
      <c r="K355" s="8">
        <f t="shared" si="16"/>
        <v>48999.82</v>
      </c>
      <c r="L355" s="8">
        <f t="shared" si="17"/>
        <v>2507105.6</v>
      </c>
      <c r="M355" s="1"/>
    </row>
    <row r="356" spans="1:13" ht="21.95" customHeight="1" thickBot="1" x14ac:dyDescent="0.3">
      <c r="A356" s="1"/>
      <c r="B356" s="6" t="s">
        <v>642</v>
      </c>
      <c r="C356" s="7" t="s">
        <v>643</v>
      </c>
      <c r="D356" s="8">
        <v>109554.28</v>
      </c>
      <c r="E356" s="8">
        <v>14122851.4</v>
      </c>
      <c r="F356" s="8">
        <v>0</v>
      </c>
      <c r="G356" s="8">
        <f t="shared" si="15"/>
        <v>14232405.68</v>
      </c>
      <c r="H356" s="8">
        <v>0</v>
      </c>
      <c r="I356" s="8">
        <v>0</v>
      </c>
      <c r="J356" s="8">
        <v>0</v>
      </c>
      <c r="K356" s="8">
        <f t="shared" si="16"/>
        <v>0</v>
      </c>
      <c r="L356" s="8">
        <f t="shared" si="17"/>
        <v>14232405.68</v>
      </c>
      <c r="M356" s="1"/>
    </row>
    <row r="357" spans="1:13" ht="21.95" customHeight="1" thickBot="1" x14ac:dyDescent="0.3">
      <c r="A357" s="1"/>
      <c r="B357" s="6" t="s">
        <v>644</v>
      </c>
      <c r="C357" s="7" t="s">
        <v>645</v>
      </c>
      <c r="D357" s="8">
        <v>109554.28</v>
      </c>
      <c r="E357" s="8">
        <v>14122851.4</v>
      </c>
      <c r="F357" s="8">
        <v>0</v>
      </c>
      <c r="G357" s="8">
        <f t="shared" si="15"/>
        <v>14232405.68</v>
      </c>
      <c r="H357" s="8">
        <v>0</v>
      </c>
      <c r="I357" s="8">
        <v>0</v>
      </c>
      <c r="J357" s="8">
        <v>0</v>
      </c>
      <c r="K357" s="8">
        <f t="shared" si="16"/>
        <v>0</v>
      </c>
      <c r="L357" s="8">
        <f t="shared" si="17"/>
        <v>14232405.68</v>
      </c>
      <c r="M357" s="1"/>
    </row>
    <row r="358" spans="1:13" ht="21.95" customHeight="1" thickBot="1" x14ac:dyDescent="0.3">
      <c r="A358" s="1"/>
      <c r="B358" s="6" t="s">
        <v>646</v>
      </c>
      <c r="C358" s="7" t="s">
        <v>647</v>
      </c>
      <c r="D358" s="8">
        <v>5736.2</v>
      </c>
      <c r="E358" s="8">
        <v>0</v>
      </c>
      <c r="F358" s="8">
        <v>5736.2</v>
      </c>
      <c r="G358" s="8">
        <f t="shared" si="15"/>
        <v>0</v>
      </c>
      <c r="H358" s="8">
        <v>0</v>
      </c>
      <c r="I358" s="8">
        <v>0</v>
      </c>
      <c r="J358" s="8">
        <v>0</v>
      </c>
      <c r="K358" s="8">
        <f t="shared" si="16"/>
        <v>0</v>
      </c>
      <c r="L358" s="8">
        <f t="shared" si="17"/>
        <v>0</v>
      </c>
      <c r="M358" s="1"/>
    </row>
    <row r="359" spans="1:13" ht="21.95" customHeight="1" thickBot="1" x14ac:dyDescent="0.3">
      <c r="A359" s="1"/>
      <c r="B359" s="6" t="s">
        <v>648</v>
      </c>
      <c r="C359" s="7" t="s">
        <v>647</v>
      </c>
      <c r="D359" s="8">
        <v>5736.2</v>
      </c>
      <c r="E359" s="8">
        <v>0</v>
      </c>
      <c r="F359" s="8">
        <v>5736.2</v>
      </c>
      <c r="G359" s="8">
        <f t="shared" si="15"/>
        <v>0</v>
      </c>
      <c r="H359" s="8">
        <v>0</v>
      </c>
      <c r="I359" s="8">
        <v>0</v>
      </c>
      <c r="J359" s="8">
        <v>0</v>
      </c>
      <c r="K359" s="8">
        <f t="shared" si="16"/>
        <v>0</v>
      </c>
      <c r="L359" s="8">
        <f t="shared" si="17"/>
        <v>0</v>
      </c>
      <c r="M359" s="1"/>
    </row>
    <row r="360" spans="1:13" ht="33.950000000000003" customHeight="1" thickBot="1" x14ac:dyDescent="0.3">
      <c r="A360" s="1"/>
      <c r="B360" s="6" t="s">
        <v>649</v>
      </c>
      <c r="C360" s="7" t="s">
        <v>650</v>
      </c>
      <c r="D360" s="8">
        <f>39224703.49+2362470354</f>
        <v>2401695057.4899998</v>
      </c>
      <c r="E360" s="8">
        <v>637603.77</v>
      </c>
      <c r="F360" s="8">
        <v>511544.4</v>
      </c>
      <c r="G360" s="8">
        <f t="shared" si="15"/>
        <v>2401821116.8599997</v>
      </c>
      <c r="H360" s="8">
        <v>0</v>
      </c>
      <c r="I360" s="8">
        <v>0</v>
      </c>
      <c r="J360" s="8">
        <v>2214422866.5300002</v>
      </c>
      <c r="K360" s="8">
        <f t="shared" si="16"/>
        <v>2214422866.5300002</v>
      </c>
      <c r="L360" s="8">
        <f t="shared" si="17"/>
        <v>187398250.32999945</v>
      </c>
      <c r="M360" s="1"/>
    </row>
    <row r="361" spans="1:13" ht="33.950000000000003" customHeight="1" thickBot="1" x14ac:dyDescent="0.3">
      <c r="A361" s="1"/>
      <c r="B361" s="6" t="s">
        <v>651</v>
      </c>
      <c r="C361" s="7" t="s">
        <v>652</v>
      </c>
      <c r="D361" s="8">
        <f>39221894.29+2362470354</f>
        <v>2401692248.29</v>
      </c>
      <c r="E361" s="8">
        <v>637603.77</v>
      </c>
      <c r="F361" s="8">
        <v>509756</v>
      </c>
      <c r="G361" s="8">
        <f t="shared" si="15"/>
        <v>2401820096.0599999</v>
      </c>
      <c r="H361" s="8">
        <v>0</v>
      </c>
      <c r="I361" s="8">
        <v>0</v>
      </c>
      <c r="J361" s="8">
        <v>2214422866.5300002</v>
      </c>
      <c r="K361" s="8">
        <f t="shared" si="16"/>
        <v>2214422866.5300002</v>
      </c>
      <c r="L361" s="8">
        <f t="shared" si="17"/>
        <v>187397229.52999973</v>
      </c>
      <c r="M361" s="1"/>
    </row>
    <row r="362" spans="1:13" ht="12" customHeight="1" thickBot="1" x14ac:dyDescent="0.3">
      <c r="A362" s="1"/>
      <c r="B362" s="6" t="s">
        <v>653</v>
      </c>
      <c r="C362" s="7" t="s">
        <v>654</v>
      </c>
      <c r="D362" s="8">
        <v>2809.2</v>
      </c>
      <c r="E362" s="8">
        <v>0</v>
      </c>
      <c r="F362" s="8">
        <v>1788.4</v>
      </c>
      <c r="G362" s="8">
        <f t="shared" si="15"/>
        <v>1020.7999999999997</v>
      </c>
      <c r="H362" s="8">
        <v>0</v>
      </c>
      <c r="I362" s="8">
        <v>0</v>
      </c>
      <c r="J362" s="8">
        <v>0</v>
      </c>
      <c r="K362" s="8">
        <f t="shared" si="16"/>
        <v>0</v>
      </c>
      <c r="L362" s="8">
        <f t="shared" si="17"/>
        <v>1020.7999999999997</v>
      </c>
      <c r="M362" s="1"/>
    </row>
    <row r="363" spans="1:13" ht="12" customHeight="1" thickBot="1" x14ac:dyDescent="0.3">
      <c r="A363" s="1"/>
      <c r="B363" s="6" t="s">
        <v>655</v>
      </c>
      <c r="C363" s="7" t="s">
        <v>629</v>
      </c>
      <c r="D363" s="8">
        <v>1394125777.9000001</v>
      </c>
      <c r="E363" s="8">
        <v>3054086.08</v>
      </c>
      <c r="F363" s="8">
        <v>13942979.060000001</v>
      </c>
      <c r="G363" s="8">
        <f t="shared" si="15"/>
        <v>1383236884.9200001</v>
      </c>
      <c r="H363" s="8">
        <v>10429</v>
      </c>
      <c r="I363" s="8">
        <v>66894.179999999993</v>
      </c>
      <c r="J363" s="8">
        <v>304467264.04000002</v>
      </c>
      <c r="K363" s="8">
        <f t="shared" si="16"/>
        <v>304544587.22000003</v>
      </c>
      <c r="L363" s="8">
        <f t="shared" si="17"/>
        <v>1078692297.7</v>
      </c>
      <c r="M363" s="1"/>
    </row>
    <row r="364" spans="1:13" ht="12" customHeight="1" thickBot="1" x14ac:dyDescent="0.3">
      <c r="A364" s="1"/>
      <c r="B364" s="6" t="s">
        <v>656</v>
      </c>
      <c r="C364" s="7" t="s">
        <v>657</v>
      </c>
      <c r="D364" s="8">
        <v>1904420.21</v>
      </c>
      <c r="E364" s="8">
        <v>0</v>
      </c>
      <c r="F364" s="8">
        <v>398567.8</v>
      </c>
      <c r="G364" s="8">
        <f t="shared" si="15"/>
        <v>1505852.41</v>
      </c>
      <c r="H364" s="8">
        <v>0</v>
      </c>
      <c r="I364" s="8">
        <v>0</v>
      </c>
      <c r="J364" s="8">
        <v>71324.83</v>
      </c>
      <c r="K364" s="8">
        <f t="shared" si="16"/>
        <v>71324.83</v>
      </c>
      <c r="L364" s="8">
        <f t="shared" si="17"/>
        <v>1434527.5799999998</v>
      </c>
      <c r="M364" s="1"/>
    </row>
    <row r="365" spans="1:13" ht="21.95" customHeight="1" thickBot="1" x14ac:dyDescent="0.3">
      <c r="A365" s="1"/>
      <c r="B365" s="6" t="s">
        <v>658</v>
      </c>
      <c r="C365" s="7" t="s">
        <v>659</v>
      </c>
      <c r="D365" s="8">
        <v>29913849.34</v>
      </c>
      <c r="E365" s="8">
        <v>2963397.08</v>
      </c>
      <c r="F365" s="8">
        <v>9575005.6600000001</v>
      </c>
      <c r="G365" s="8">
        <f t="shared" si="15"/>
        <v>23302240.760000002</v>
      </c>
      <c r="H365" s="8">
        <v>10429</v>
      </c>
      <c r="I365" s="8">
        <v>66241.179999999993</v>
      </c>
      <c r="J365" s="8">
        <v>4740029.79</v>
      </c>
      <c r="K365" s="8">
        <f t="shared" si="16"/>
        <v>4816699.97</v>
      </c>
      <c r="L365" s="8">
        <f t="shared" si="17"/>
        <v>18485540.790000003</v>
      </c>
      <c r="M365" s="1"/>
    </row>
    <row r="366" spans="1:13" ht="12" customHeight="1" thickBot="1" x14ac:dyDescent="0.3">
      <c r="A366" s="1"/>
      <c r="B366" s="6" t="s">
        <v>660</v>
      </c>
      <c r="C366" s="7" t="s">
        <v>661</v>
      </c>
      <c r="D366" s="8">
        <v>44460</v>
      </c>
      <c r="E366" s="8">
        <v>0</v>
      </c>
      <c r="F366" s="8">
        <v>0</v>
      </c>
      <c r="G366" s="8">
        <f t="shared" si="15"/>
        <v>44460</v>
      </c>
      <c r="H366" s="8">
        <v>0</v>
      </c>
      <c r="I366" s="8">
        <v>0</v>
      </c>
      <c r="J366" s="8">
        <v>44460</v>
      </c>
      <c r="K366" s="8">
        <f t="shared" si="16"/>
        <v>44460</v>
      </c>
      <c r="L366" s="8">
        <f t="shared" si="17"/>
        <v>0</v>
      </c>
      <c r="M366" s="1"/>
    </row>
    <row r="367" spans="1:13" ht="12" customHeight="1" thickBot="1" x14ac:dyDescent="0.3">
      <c r="A367" s="1"/>
      <c r="B367" s="6" t="s">
        <v>662</v>
      </c>
      <c r="C367" s="7" t="s">
        <v>663</v>
      </c>
      <c r="D367" s="8">
        <v>215460</v>
      </c>
      <c r="E367" s="8">
        <v>0</v>
      </c>
      <c r="F367" s="8">
        <v>43092</v>
      </c>
      <c r="G367" s="8">
        <f t="shared" si="15"/>
        <v>172368</v>
      </c>
      <c r="H367" s="8">
        <v>0</v>
      </c>
      <c r="I367" s="8">
        <v>0</v>
      </c>
      <c r="J367" s="8">
        <v>0</v>
      </c>
      <c r="K367" s="8">
        <f t="shared" si="16"/>
        <v>0</v>
      </c>
      <c r="L367" s="8">
        <f t="shared" si="17"/>
        <v>172368</v>
      </c>
      <c r="M367" s="1"/>
    </row>
    <row r="368" spans="1:13" ht="21.95" customHeight="1" thickBot="1" x14ac:dyDescent="0.3">
      <c r="A368" s="1"/>
      <c r="B368" s="6" t="s">
        <v>664</v>
      </c>
      <c r="C368" s="7" t="s">
        <v>665</v>
      </c>
      <c r="D368" s="8">
        <v>653</v>
      </c>
      <c r="E368" s="8">
        <v>0</v>
      </c>
      <c r="F368" s="8">
        <v>0</v>
      </c>
      <c r="G368" s="8">
        <f t="shared" si="15"/>
        <v>653</v>
      </c>
      <c r="H368" s="8">
        <v>0</v>
      </c>
      <c r="I368" s="8">
        <v>653</v>
      </c>
      <c r="J368" s="8">
        <v>0</v>
      </c>
      <c r="K368" s="8">
        <f t="shared" si="16"/>
        <v>653</v>
      </c>
      <c r="L368" s="8">
        <f t="shared" si="17"/>
        <v>0</v>
      </c>
      <c r="M368" s="1"/>
    </row>
    <row r="369" spans="1:13" ht="21.95" customHeight="1" thickBot="1" x14ac:dyDescent="0.3">
      <c r="A369" s="1"/>
      <c r="B369" s="6" t="s">
        <v>666</v>
      </c>
      <c r="C369" s="7" t="s">
        <v>667</v>
      </c>
      <c r="D369" s="8">
        <v>529260643.35000002</v>
      </c>
      <c r="E369" s="8">
        <v>90689</v>
      </c>
      <c r="F369" s="8">
        <v>3926313.6</v>
      </c>
      <c r="G369" s="8">
        <f t="shared" si="15"/>
        <v>525425018.75</v>
      </c>
      <c r="H369" s="8">
        <v>0</v>
      </c>
      <c r="I369" s="8">
        <v>0</v>
      </c>
      <c r="J369" s="8">
        <v>7470306.2199999997</v>
      </c>
      <c r="K369" s="8">
        <f t="shared" si="16"/>
        <v>7470306.2199999997</v>
      </c>
      <c r="L369" s="8">
        <f t="shared" si="17"/>
        <v>517954712.52999997</v>
      </c>
      <c r="M369" s="1"/>
    </row>
    <row r="370" spans="1:13" ht="21.95" customHeight="1" thickBot="1" x14ac:dyDescent="0.3">
      <c r="A370" s="1"/>
      <c r="B370" s="6" t="s">
        <v>668</v>
      </c>
      <c r="C370" s="7" t="s">
        <v>669</v>
      </c>
      <c r="D370" s="8">
        <v>832786292</v>
      </c>
      <c r="E370" s="8">
        <v>0</v>
      </c>
      <c r="F370" s="8">
        <v>0</v>
      </c>
      <c r="G370" s="8">
        <f t="shared" si="15"/>
        <v>832786292</v>
      </c>
      <c r="H370" s="8">
        <v>0</v>
      </c>
      <c r="I370" s="8">
        <v>0</v>
      </c>
      <c r="J370" s="8">
        <v>292141143.19999999</v>
      </c>
      <c r="K370" s="8">
        <f t="shared" si="16"/>
        <v>292141143.19999999</v>
      </c>
      <c r="L370" s="8">
        <f t="shared" si="17"/>
        <v>540645148.79999995</v>
      </c>
      <c r="M370" s="1"/>
    </row>
    <row r="371" spans="1:13" ht="21.95" customHeight="1" thickBot="1" x14ac:dyDescent="0.3">
      <c r="A371" s="1"/>
      <c r="B371" s="6" t="s">
        <v>670</v>
      </c>
      <c r="C371" s="7" t="s">
        <v>671</v>
      </c>
      <c r="D371" s="8">
        <v>108714267690</v>
      </c>
      <c r="E371" s="8">
        <v>194860321</v>
      </c>
      <c r="F371" s="8">
        <v>308672044.88</v>
      </c>
      <c r="G371" s="8">
        <f t="shared" si="15"/>
        <v>108600455966.12</v>
      </c>
      <c r="H371" s="8">
        <v>0</v>
      </c>
      <c r="I371" s="8">
        <v>261216.81</v>
      </c>
      <c r="J371" s="8">
        <v>52890496958.690002</v>
      </c>
      <c r="K371" s="8">
        <f t="shared" si="16"/>
        <v>52890758175.5</v>
      </c>
      <c r="L371" s="8">
        <f t="shared" si="17"/>
        <v>55709697790.619995</v>
      </c>
      <c r="M371" s="1"/>
    </row>
    <row r="372" spans="1:13" ht="33.950000000000003" customHeight="1" thickBot="1" x14ac:dyDescent="0.3">
      <c r="A372" s="1"/>
      <c r="B372" s="6" t="s">
        <v>672</v>
      </c>
      <c r="C372" s="7" t="s">
        <v>673</v>
      </c>
      <c r="D372" s="8">
        <v>20319715882</v>
      </c>
      <c r="E372" s="8">
        <v>0</v>
      </c>
      <c r="F372" s="8">
        <v>0</v>
      </c>
      <c r="G372" s="8">
        <f t="shared" si="15"/>
        <v>20319715882</v>
      </c>
      <c r="H372" s="8">
        <v>0</v>
      </c>
      <c r="I372" s="8">
        <v>0</v>
      </c>
      <c r="J372" s="8">
        <v>9821494357.9799995</v>
      </c>
      <c r="K372" s="8">
        <f t="shared" si="16"/>
        <v>9821494357.9799995</v>
      </c>
      <c r="L372" s="8">
        <f t="shared" si="17"/>
        <v>10498221524.02</v>
      </c>
      <c r="M372" s="1"/>
    </row>
    <row r="373" spans="1:13" ht="33.950000000000003" customHeight="1" thickBot="1" x14ac:dyDescent="0.3">
      <c r="A373" s="1"/>
      <c r="B373" s="6" t="s">
        <v>674</v>
      </c>
      <c r="C373" s="7" t="s">
        <v>675</v>
      </c>
      <c r="D373" s="8">
        <v>1559445955</v>
      </c>
      <c r="E373" s="8">
        <v>0</v>
      </c>
      <c r="F373" s="8">
        <v>0</v>
      </c>
      <c r="G373" s="8">
        <f t="shared" si="15"/>
        <v>1559445955</v>
      </c>
      <c r="H373" s="8">
        <v>0</v>
      </c>
      <c r="I373" s="8">
        <v>0</v>
      </c>
      <c r="J373" s="8">
        <v>848547569.39999998</v>
      </c>
      <c r="K373" s="8">
        <f t="shared" si="16"/>
        <v>848547569.39999998</v>
      </c>
      <c r="L373" s="8">
        <f t="shared" si="17"/>
        <v>710898385.60000002</v>
      </c>
      <c r="M373" s="1"/>
    </row>
    <row r="374" spans="1:13" ht="21.95" customHeight="1" thickBot="1" x14ac:dyDescent="0.3">
      <c r="A374" s="1"/>
      <c r="B374" s="6" t="s">
        <v>676</v>
      </c>
      <c r="C374" s="7" t="s">
        <v>677</v>
      </c>
      <c r="D374" s="8">
        <v>1559445955</v>
      </c>
      <c r="E374" s="8">
        <v>0</v>
      </c>
      <c r="F374" s="8">
        <v>0</v>
      </c>
      <c r="G374" s="8">
        <f t="shared" si="15"/>
        <v>1559445955</v>
      </c>
      <c r="H374" s="8">
        <v>0</v>
      </c>
      <c r="I374" s="8">
        <v>0</v>
      </c>
      <c r="J374" s="8">
        <v>848547569.39999998</v>
      </c>
      <c r="K374" s="8">
        <f t="shared" si="16"/>
        <v>848547569.39999998</v>
      </c>
      <c r="L374" s="8">
        <f t="shared" si="17"/>
        <v>710898385.60000002</v>
      </c>
      <c r="M374" s="1"/>
    </row>
    <row r="375" spans="1:13" ht="33.950000000000003" customHeight="1" thickBot="1" x14ac:dyDescent="0.3">
      <c r="A375" s="1"/>
      <c r="B375" s="6" t="s">
        <v>678</v>
      </c>
      <c r="C375" s="7" t="s">
        <v>679</v>
      </c>
      <c r="D375" s="8">
        <v>5411113601</v>
      </c>
      <c r="E375" s="8">
        <v>0</v>
      </c>
      <c r="F375" s="8">
        <v>0</v>
      </c>
      <c r="G375" s="8">
        <f t="shared" si="15"/>
        <v>5411113601</v>
      </c>
      <c r="H375" s="8">
        <v>0</v>
      </c>
      <c r="I375" s="8">
        <v>0</v>
      </c>
      <c r="J375" s="8">
        <v>2163836837.8000002</v>
      </c>
      <c r="K375" s="8">
        <f t="shared" si="16"/>
        <v>2163836837.8000002</v>
      </c>
      <c r="L375" s="8">
        <f t="shared" si="17"/>
        <v>3247276763.1999998</v>
      </c>
      <c r="M375" s="1"/>
    </row>
    <row r="376" spans="1:13" ht="21.95" customHeight="1" thickBot="1" x14ac:dyDescent="0.3">
      <c r="A376" s="1"/>
      <c r="B376" s="6" t="s">
        <v>680</v>
      </c>
      <c r="C376" s="7" t="s">
        <v>681</v>
      </c>
      <c r="D376" s="8">
        <v>5411113601</v>
      </c>
      <c r="E376" s="8">
        <v>0</v>
      </c>
      <c r="F376" s="8">
        <v>0</v>
      </c>
      <c r="G376" s="8">
        <f t="shared" si="15"/>
        <v>5411113601</v>
      </c>
      <c r="H376" s="8">
        <v>0</v>
      </c>
      <c r="I376" s="8">
        <v>0</v>
      </c>
      <c r="J376" s="8">
        <v>2163836837.8000002</v>
      </c>
      <c r="K376" s="8">
        <f t="shared" si="16"/>
        <v>2163836837.8000002</v>
      </c>
      <c r="L376" s="8">
        <f t="shared" si="17"/>
        <v>3247276763.1999998</v>
      </c>
      <c r="M376" s="1"/>
    </row>
    <row r="377" spans="1:13" ht="33.950000000000003" customHeight="1" thickBot="1" x14ac:dyDescent="0.3">
      <c r="A377" s="1"/>
      <c r="B377" s="6" t="s">
        <v>682</v>
      </c>
      <c r="C377" s="7" t="s">
        <v>683</v>
      </c>
      <c r="D377" s="8">
        <v>13349156326</v>
      </c>
      <c r="E377" s="8">
        <v>0</v>
      </c>
      <c r="F377" s="8">
        <v>0</v>
      </c>
      <c r="G377" s="8">
        <f t="shared" si="15"/>
        <v>13349156326</v>
      </c>
      <c r="H377" s="8">
        <v>0</v>
      </c>
      <c r="I377" s="8">
        <v>0</v>
      </c>
      <c r="J377" s="8">
        <v>6809109950.7799997</v>
      </c>
      <c r="K377" s="8">
        <f t="shared" si="16"/>
        <v>6809109950.7799997</v>
      </c>
      <c r="L377" s="8">
        <f t="shared" si="17"/>
        <v>6540046375.2200003</v>
      </c>
      <c r="M377" s="1"/>
    </row>
    <row r="378" spans="1:13" ht="21.95" customHeight="1" thickBot="1" x14ac:dyDescent="0.3">
      <c r="A378" s="1"/>
      <c r="B378" s="6" t="s">
        <v>684</v>
      </c>
      <c r="C378" s="7" t="s">
        <v>685</v>
      </c>
      <c r="D378" s="8">
        <v>13349156326</v>
      </c>
      <c r="E378" s="8">
        <v>0</v>
      </c>
      <c r="F378" s="8">
        <v>0</v>
      </c>
      <c r="G378" s="8">
        <f t="shared" si="15"/>
        <v>13349156326</v>
      </c>
      <c r="H378" s="8">
        <v>0</v>
      </c>
      <c r="I378" s="8">
        <v>0</v>
      </c>
      <c r="J378" s="8">
        <v>6809109950.7799997</v>
      </c>
      <c r="K378" s="8">
        <f t="shared" si="16"/>
        <v>6809109950.7799997</v>
      </c>
      <c r="L378" s="8">
        <f t="shared" si="17"/>
        <v>6540046375.2200003</v>
      </c>
      <c r="M378" s="1"/>
    </row>
    <row r="379" spans="1:13" ht="21.95" customHeight="1" thickBot="1" x14ac:dyDescent="0.3">
      <c r="A379" s="1"/>
      <c r="B379" s="6" t="s">
        <v>686</v>
      </c>
      <c r="C379" s="7" t="s">
        <v>687</v>
      </c>
      <c r="D379" s="8">
        <v>35910000</v>
      </c>
      <c r="E379" s="8">
        <v>0</v>
      </c>
      <c r="F379" s="8">
        <v>7182000</v>
      </c>
      <c r="G379" s="8">
        <f t="shared" si="15"/>
        <v>28728000</v>
      </c>
      <c r="H379" s="8">
        <v>0</v>
      </c>
      <c r="I379" s="8">
        <v>0</v>
      </c>
      <c r="J379" s="8">
        <v>0</v>
      </c>
      <c r="K379" s="8">
        <f t="shared" si="16"/>
        <v>0</v>
      </c>
      <c r="L379" s="8">
        <f t="shared" si="17"/>
        <v>28728000</v>
      </c>
      <c r="M379" s="1"/>
    </row>
    <row r="380" spans="1:13" ht="33.950000000000003" customHeight="1" thickBot="1" x14ac:dyDescent="0.3">
      <c r="A380" s="1"/>
      <c r="B380" s="6" t="s">
        <v>688</v>
      </c>
      <c r="C380" s="7" t="s">
        <v>689</v>
      </c>
      <c r="D380" s="8">
        <v>35910000</v>
      </c>
      <c r="E380" s="8">
        <v>0</v>
      </c>
      <c r="F380" s="8">
        <v>7182000</v>
      </c>
      <c r="G380" s="8">
        <f t="shared" si="15"/>
        <v>28728000</v>
      </c>
      <c r="H380" s="8">
        <v>0</v>
      </c>
      <c r="I380" s="8">
        <v>0</v>
      </c>
      <c r="J380" s="8">
        <v>0</v>
      </c>
      <c r="K380" s="8">
        <f t="shared" si="16"/>
        <v>0</v>
      </c>
      <c r="L380" s="8">
        <f t="shared" si="17"/>
        <v>28728000</v>
      </c>
      <c r="M380" s="1"/>
    </row>
    <row r="381" spans="1:13" ht="21.95" customHeight="1" thickBot="1" x14ac:dyDescent="0.3">
      <c r="A381" s="1"/>
      <c r="B381" s="6" t="s">
        <v>690</v>
      </c>
      <c r="C381" s="7" t="s">
        <v>691</v>
      </c>
      <c r="D381" s="8">
        <v>35910000</v>
      </c>
      <c r="E381" s="8">
        <v>0</v>
      </c>
      <c r="F381" s="8">
        <v>7182000</v>
      </c>
      <c r="G381" s="8">
        <f t="shared" si="15"/>
        <v>28728000</v>
      </c>
      <c r="H381" s="8">
        <v>0</v>
      </c>
      <c r="I381" s="8">
        <v>0</v>
      </c>
      <c r="J381" s="8">
        <v>0</v>
      </c>
      <c r="K381" s="8">
        <f t="shared" si="16"/>
        <v>0</v>
      </c>
      <c r="L381" s="8">
        <f t="shared" si="17"/>
        <v>28728000</v>
      </c>
      <c r="M381" s="1"/>
    </row>
    <row r="382" spans="1:13" ht="12" customHeight="1" thickBot="1" x14ac:dyDescent="0.3">
      <c r="A382" s="1"/>
      <c r="B382" s="6" t="s">
        <v>692</v>
      </c>
      <c r="C382" s="7" t="s">
        <v>693</v>
      </c>
      <c r="D382" s="8">
        <v>6420398219</v>
      </c>
      <c r="E382" s="8">
        <v>5000000</v>
      </c>
      <c r="F382" s="8">
        <v>169948357.22999999</v>
      </c>
      <c r="G382" s="8">
        <f t="shared" si="15"/>
        <v>6255449861.7700005</v>
      </c>
      <c r="H382" s="8">
        <v>0</v>
      </c>
      <c r="I382" s="8">
        <v>0</v>
      </c>
      <c r="J382" s="8">
        <v>5589557019.1199999</v>
      </c>
      <c r="K382" s="8">
        <f t="shared" si="16"/>
        <v>5589557019.1199999</v>
      </c>
      <c r="L382" s="8">
        <f t="shared" si="17"/>
        <v>665892842.65000057</v>
      </c>
      <c r="M382" s="1"/>
    </row>
    <row r="383" spans="1:13" ht="12" customHeight="1" thickBot="1" x14ac:dyDescent="0.3">
      <c r="A383" s="1"/>
      <c r="B383" s="6" t="s">
        <v>694</v>
      </c>
      <c r="C383" s="7" t="s">
        <v>695</v>
      </c>
      <c r="D383" s="8">
        <v>656474</v>
      </c>
      <c r="E383" s="8">
        <v>0</v>
      </c>
      <c r="F383" s="8">
        <v>0</v>
      </c>
      <c r="G383" s="8">
        <f t="shared" si="15"/>
        <v>656474</v>
      </c>
      <c r="H383" s="8">
        <v>0</v>
      </c>
      <c r="I383" s="8">
        <v>0</v>
      </c>
      <c r="J383" s="8">
        <v>160000</v>
      </c>
      <c r="K383" s="8">
        <f t="shared" si="16"/>
        <v>160000</v>
      </c>
      <c r="L383" s="8">
        <f t="shared" si="17"/>
        <v>496474</v>
      </c>
      <c r="M383" s="1"/>
    </row>
    <row r="384" spans="1:13" ht="12" customHeight="1" thickBot="1" x14ac:dyDescent="0.3">
      <c r="A384" s="1"/>
      <c r="B384" s="6" t="s">
        <v>696</v>
      </c>
      <c r="C384" s="7" t="s">
        <v>695</v>
      </c>
      <c r="D384" s="8">
        <v>656474</v>
      </c>
      <c r="E384" s="8">
        <v>0</v>
      </c>
      <c r="F384" s="8">
        <v>0</v>
      </c>
      <c r="G384" s="8">
        <f t="shared" si="15"/>
        <v>656474</v>
      </c>
      <c r="H384" s="8">
        <v>0</v>
      </c>
      <c r="I384" s="8">
        <v>0</v>
      </c>
      <c r="J384" s="8">
        <v>160000</v>
      </c>
      <c r="K384" s="8">
        <f t="shared" si="16"/>
        <v>160000</v>
      </c>
      <c r="L384" s="8">
        <f t="shared" si="17"/>
        <v>496474</v>
      </c>
      <c r="M384" s="1"/>
    </row>
    <row r="385" spans="1:13" ht="21.95" customHeight="1" thickBot="1" x14ac:dyDescent="0.3">
      <c r="A385" s="1"/>
      <c r="B385" s="6" t="s">
        <v>697</v>
      </c>
      <c r="C385" s="7" t="s">
        <v>698</v>
      </c>
      <c r="D385" s="8">
        <v>607272223</v>
      </c>
      <c r="E385" s="8">
        <v>0</v>
      </c>
      <c r="F385" s="8">
        <v>155711036.43000001</v>
      </c>
      <c r="G385" s="8">
        <f t="shared" si="15"/>
        <v>451561186.56999999</v>
      </c>
      <c r="H385" s="8">
        <v>0</v>
      </c>
      <c r="I385" s="8">
        <v>0</v>
      </c>
      <c r="J385" s="8">
        <v>28830043.379999999</v>
      </c>
      <c r="K385" s="8">
        <f t="shared" si="16"/>
        <v>28830043.379999999</v>
      </c>
      <c r="L385" s="8">
        <f t="shared" si="17"/>
        <v>422731143.19</v>
      </c>
      <c r="M385" s="1"/>
    </row>
    <row r="386" spans="1:13" ht="21.95" customHeight="1" thickBot="1" x14ac:dyDescent="0.3">
      <c r="A386" s="1"/>
      <c r="B386" s="6" t="s">
        <v>699</v>
      </c>
      <c r="C386" s="7" t="s">
        <v>698</v>
      </c>
      <c r="D386" s="8">
        <v>493671471</v>
      </c>
      <c r="E386" s="8">
        <v>0</v>
      </c>
      <c r="F386" s="8">
        <v>152231895.75</v>
      </c>
      <c r="G386" s="8">
        <f t="shared" si="15"/>
        <v>341439575.25</v>
      </c>
      <c r="H386" s="8">
        <v>0</v>
      </c>
      <c r="I386" s="8">
        <v>0</v>
      </c>
      <c r="J386" s="8">
        <v>0</v>
      </c>
      <c r="K386" s="8">
        <f t="shared" si="16"/>
        <v>0</v>
      </c>
      <c r="L386" s="8">
        <f t="shared" si="17"/>
        <v>341439575.25</v>
      </c>
      <c r="M386" s="1"/>
    </row>
    <row r="387" spans="1:13" ht="21.95" customHeight="1" thickBot="1" x14ac:dyDescent="0.3">
      <c r="A387" s="1"/>
      <c r="B387" s="6" t="s">
        <v>700</v>
      </c>
      <c r="C387" s="7" t="s">
        <v>701</v>
      </c>
      <c r="D387" s="8">
        <v>112562942</v>
      </c>
      <c r="E387" s="8">
        <v>0</v>
      </c>
      <c r="F387" s="8">
        <v>3479140.68</v>
      </c>
      <c r="G387" s="8">
        <f t="shared" si="15"/>
        <v>109083801.31999999</v>
      </c>
      <c r="H387" s="8">
        <v>0</v>
      </c>
      <c r="I387" s="8">
        <v>0</v>
      </c>
      <c r="J387" s="8">
        <v>28830043.379999999</v>
      </c>
      <c r="K387" s="8">
        <f t="shared" si="16"/>
        <v>28830043.379999999</v>
      </c>
      <c r="L387" s="8">
        <f t="shared" si="17"/>
        <v>80253757.939999998</v>
      </c>
      <c r="M387" s="1"/>
    </row>
    <row r="388" spans="1:13" ht="12" customHeight="1" thickBot="1" x14ac:dyDescent="0.3">
      <c r="A388" s="1"/>
      <c r="B388" s="6" t="s">
        <v>702</v>
      </c>
      <c r="C388" s="7" t="s">
        <v>703</v>
      </c>
      <c r="D388" s="8">
        <v>1037810</v>
      </c>
      <c r="E388" s="8">
        <v>0</v>
      </c>
      <c r="F388" s="8">
        <v>0</v>
      </c>
      <c r="G388" s="8">
        <f t="shared" si="15"/>
        <v>1037810</v>
      </c>
      <c r="H388" s="8">
        <v>0</v>
      </c>
      <c r="I388" s="8">
        <v>0</v>
      </c>
      <c r="J388" s="8">
        <v>0</v>
      </c>
      <c r="K388" s="8">
        <f t="shared" si="16"/>
        <v>0</v>
      </c>
      <c r="L388" s="8">
        <f t="shared" si="17"/>
        <v>1037810</v>
      </c>
      <c r="M388" s="1"/>
    </row>
    <row r="389" spans="1:13" ht="12" customHeight="1" thickBot="1" x14ac:dyDescent="0.3">
      <c r="A389" s="1"/>
      <c r="B389" s="6" t="s">
        <v>704</v>
      </c>
      <c r="C389" s="7" t="s">
        <v>705</v>
      </c>
      <c r="D389" s="8">
        <v>5812469522</v>
      </c>
      <c r="E389" s="8">
        <v>5000000</v>
      </c>
      <c r="F389" s="8">
        <v>14237320.800000001</v>
      </c>
      <c r="G389" s="8">
        <f t="shared" si="15"/>
        <v>5803232201.1999998</v>
      </c>
      <c r="H389" s="8">
        <v>0</v>
      </c>
      <c r="I389" s="8">
        <v>0</v>
      </c>
      <c r="J389" s="8">
        <v>5560566975.7399998</v>
      </c>
      <c r="K389" s="8">
        <f t="shared" si="16"/>
        <v>5560566975.7399998</v>
      </c>
      <c r="L389" s="8">
        <f t="shared" si="17"/>
        <v>242665225.46000004</v>
      </c>
      <c r="M389" s="1"/>
    </row>
    <row r="390" spans="1:13" ht="12" customHeight="1" thickBot="1" x14ac:dyDescent="0.3">
      <c r="A390" s="1"/>
      <c r="B390" s="6" t="s">
        <v>706</v>
      </c>
      <c r="C390" s="7" t="s">
        <v>707</v>
      </c>
      <c r="D390" s="8">
        <v>5712052903</v>
      </c>
      <c r="E390" s="8">
        <v>5000000</v>
      </c>
      <c r="F390" s="8">
        <v>5000000</v>
      </c>
      <c r="G390" s="8">
        <f t="shared" si="15"/>
        <v>5712052903</v>
      </c>
      <c r="H390" s="8">
        <v>0</v>
      </c>
      <c r="I390" s="8">
        <v>0</v>
      </c>
      <c r="J390" s="8">
        <v>5547877375.1199999</v>
      </c>
      <c r="K390" s="8">
        <f t="shared" si="16"/>
        <v>5547877375.1199999</v>
      </c>
      <c r="L390" s="8">
        <f t="shared" si="17"/>
        <v>164175527.88000011</v>
      </c>
      <c r="M390" s="1"/>
    </row>
    <row r="391" spans="1:13" ht="21.95" customHeight="1" thickBot="1" x14ac:dyDescent="0.3">
      <c r="A391" s="1"/>
      <c r="B391" s="6" t="s">
        <v>708</v>
      </c>
      <c r="C391" s="7" t="s">
        <v>709</v>
      </c>
      <c r="D391" s="8">
        <v>23406856</v>
      </c>
      <c r="E391" s="8">
        <v>0</v>
      </c>
      <c r="F391" s="8">
        <v>4681371.2</v>
      </c>
      <c r="G391" s="8">
        <f t="shared" si="15"/>
        <v>18725484.800000001</v>
      </c>
      <c r="H391" s="8">
        <v>0</v>
      </c>
      <c r="I391" s="8">
        <v>0</v>
      </c>
      <c r="J391" s="8">
        <v>8314927.0199999996</v>
      </c>
      <c r="K391" s="8">
        <f t="shared" si="16"/>
        <v>8314927.0199999996</v>
      </c>
      <c r="L391" s="8">
        <f t="shared" si="17"/>
        <v>10410557.780000001</v>
      </c>
      <c r="M391" s="1"/>
    </row>
    <row r="392" spans="1:13" ht="21.95" customHeight="1" thickBot="1" x14ac:dyDescent="0.3">
      <c r="A392" s="1"/>
      <c r="B392" s="6" t="s">
        <v>710</v>
      </c>
      <c r="C392" s="7" t="s">
        <v>711</v>
      </c>
      <c r="D392" s="8">
        <v>15471033</v>
      </c>
      <c r="E392" s="8">
        <v>0</v>
      </c>
      <c r="F392" s="8">
        <v>3094206.6</v>
      </c>
      <c r="G392" s="8">
        <f t="shared" si="15"/>
        <v>12376826.4</v>
      </c>
      <c r="H392" s="8">
        <v>0</v>
      </c>
      <c r="I392" s="8">
        <v>0</v>
      </c>
      <c r="J392" s="8">
        <v>3750873.6</v>
      </c>
      <c r="K392" s="8">
        <f t="shared" si="16"/>
        <v>3750873.6</v>
      </c>
      <c r="L392" s="8">
        <f t="shared" si="17"/>
        <v>8625952.8000000007</v>
      </c>
      <c r="M392" s="1"/>
    </row>
    <row r="393" spans="1:13" ht="12" customHeight="1" thickBot="1" x14ac:dyDescent="0.3">
      <c r="A393" s="1"/>
      <c r="B393" s="6" t="s">
        <v>712</v>
      </c>
      <c r="C393" s="7" t="s">
        <v>705</v>
      </c>
      <c r="D393" s="8">
        <v>61538730</v>
      </c>
      <c r="E393" s="8">
        <v>0</v>
      </c>
      <c r="F393" s="8">
        <v>1461743</v>
      </c>
      <c r="G393" s="8">
        <f t="shared" si="15"/>
        <v>60076987</v>
      </c>
      <c r="H393" s="8">
        <v>0</v>
      </c>
      <c r="I393" s="8">
        <v>0</v>
      </c>
      <c r="J393" s="8">
        <v>623800</v>
      </c>
      <c r="K393" s="8">
        <f t="shared" si="16"/>
        <v>623800</v>
      </c>
      <c r="L393" s="8">
        <f t="shared" si="17"/>
        <v>59453187</v>
      </c>
      <c r="M393" s="1"/>
    </row>
    <row r="394" spans="1:13" ht="12" customHeight="1" thickBot="1" x14ac:dyDescent="0.3">
      <c r="A394" s="1"/>
      <c r="B394" s="6" t="s">
        <v>713</v>
      </c>
      <c r="C394" s="7" t="s">
        <v>714</v>
      </c>
      <c r="D394" s="8">
        <v>4108970152</v>
      </c>
      <c r="E394" s="8">
        <v>180860321</v>
      </c>
      <c r="F394" s="8">
        <v>92649687.400000006</v>
      </c>
      <c r="G394" s="8">
        <f t="shared" si="15"/>
        <v>4197180785.5999999</v>
      </c>
      <c r="H394" s="8">
        <v>0</v>
      </c>
      <c r="I394" s="8">
        <v>25093</v>
      </c>
      <c r="J394" s="8">
        <v>1357753348.45</v>
      </c>
      <c r="K394" s="8">
        <f t="shared" si="16"/>
        <v>1357778441.45</v>
      </c>
      <c r="L394" s="8">
        <f t="shared" si="17"/>
        <v>2839402344.1499996</v>
      </c>
      <c r="M394" s="1"/>
    </row>
    <row r="395" spans="1:13" ht="12" customHeight="1" thickBot="1" x14ac:dyDescent="0.3">
      <c r="A395" s="1"/>
      <c r="B395" s="6" t="s">
        <v>715</v>
      </c>
      <c r="C395" s="7" t="s">
        <v>716</v>
      </c>
      <c r="D395" s="8">
        <v>1946701162</v>
      </c>
      <c r="E395" s="8">
        <v>174928595</v>
      </c>
      <c r="F395" s="8">
        <v>60365025.600000001</v>
      </c>
      <c r="G395" s="8">
        <f t="shared" si="15"/>
        <v>2061264731.4000001</v>
      </c>
      <c r="H395" s="8">
        <v>0</v>
      </c>
      <c r="I395" s="8">
        <v>25093</v>
      </c>
      <c r="J395" s="8">
        <v>340516597.58999997</v>
      </c>
      <c r="K395" s="8">
        <f t="shared" si="16"/>
        <v>340541690.58999997</v>
      </c>
      <c r="L395" s="8">
        <f t="shared" si="17"/>
        <v>1720723040.8100002</v>
      </c>
      <c r="M395" s="1"/>
    </row>
    <row r="396" spans="1:13" ht="12" customHeight="1" thickBot="1" x14ac:dyDescent="0.3">
      <c r="A396" s="1"/>
      <c r="B396" s="6" t="s">
        <v>717</v>
      </c>
      <c r="C396" s="7" t="s">
        <v>718</v>
      </c>
      <c r="D396" s="8">
        <v>1355359389.55</v>
      </c>
      <c r="E396" s="8">
        <v>138481800</v>
      </c>
      <c r="F396" s="8">
        <v>1119426</v>
      </c>
      <c r="G396" s="8">
        <f t="shared" si="15"/>
        <v>1492721763.55</v>
      </c>
      <c r="H396" s="8">
        <v>0</v>
      </c>
      <c r="I396" s="8">
        <v>0</v>
      </c>
      <c r="J396" s="8">
        <v>208575524.28999999</v>
      </c>
      <c r="K396" s="8">
        <f t="shared" si="16"/>
        <v>208575524.28999999</v>
      </c>
      <c r="L396" s="8">
        <f t="shared" si="17"/>
        <v>1284146239.26</v>
      </c>
      <c r="M396" s="1"/>
    </row>
    <row r="397" spans="1:13" ht="45" customHeight="1" thickBot="1" x14ac:dyDescent="0.3">
      <c r="A397" s="1"/>
      <c r="B397" s="6" t="s">
        <v>719</v>
      </c>
      <c r="C397" s="7" t="s">
        <v>720</v>
      </c>
      <c r="D397" s="8">
        <v>590625241</v>
      </c>
      <c r="E397" s="8">
        <v>36446795</v>
      </c>
      <c r="F397" s="8">
        <v>59059407.200000003</v>
      </c>
      <c r="G397" s="8">
        <f t="shared" si="15"/>
        <v>568012628.79999995</v>
      </c>
      <c r="H397" s="8">
        <v>0</v>
      </c>
      <c r="I397" s="8">
        <v>0</v>
      </c>
      <c r="J397" s="8">
        <v>131888013.3</v>
      </c>
      <c r="K397" s="8">
        <f t="shared" si="16"/>
        <v>131888013.3</v>
      </c>
      <c r="L397" s="8">
        <f t="shared" si="17"/>
        <v>436124615.49999994</v>
      </c>
      <c r="M397" s="1"/>
    </row>
    <row r="398" spans="1:13" ht="21.95" customHeight="1" thickBot="1" x14ac:dyDescent="0.3">
      <c r="A398" s="1"/>
      <c r="B398" s="6" t="s">
        <v>721</v>
      </c>
      <c r="C398" s="7" t="s">
        <v>722</v>
      </c>
      <c r="D398" s="8">
        <v>716531.45</v>
      </c>
      <c r="E398" s="8">
        <v>0</v>
      </c>
      <c r="F398" s="8">
        <v>186192.4</v>
      </c>
      <c r="G398" s="8">
        <f t="shared" si="15"/>
        <v>530339.04999999993</v>
      </c>
      <c r="H398" s="8">
        <v>0</v>
      </c>
      <c r="I398" s="8">
        <v>25093</v>
      </c>
      <c r="J398" s="8">
        <v>53060</v>
      </c>
      <c r="K398" s="8">
        <f t="shared" si="16"/>
        <v>78153</v>
      </c>
      <c r="L398" s="8">
        <f t="shared" si="17"/>
        <v>452186.04999999993</v>
      </c>
      <c r="M398" s="1"/>
    </row>
    <row r="399" spans="1:13" ht="21.95" customHeight="1" thickBot="1" x14ac:dyDescent="0.3">
      <c r="A399" s="1"/>
      <c r="B399" s="6" t="s">
        <v>723</v>
      </c>
      <c r="C399" s="7" t="s">
        <v>724</v>
      </c>
      <c r="D399" s="8">
        <v>2035759869</v>
      </c>
      <c r="E399" s="8">
        <v>5931726</v>
      </c>
      <c r="F399" s="8">
        <v>19640000</v>
      </c>
      <c r="G399" s="8">
        <f t="shared" ref="G399:G462" si="18">+D399+E399-F399</f>
        <v>2022051595</v>
      </c>
      <c r="H399" s="8">
        <v>0</v>
      </c>
      <c r="I399" s="8">
        <v>0</v>
      </c>
      <c r="J399" s="8">
        <v>972503393</v>
      </c>
      <c r="K399" s="8">
        <f t="shared" ref="K399:K462" si="19">+H399+I399+J399</f>
        <v>972503393</v>
      </c>
      <c r="L399" s="8">
        <f t="shared" ref="L399:L462" si="20">+G399-K399</f>
        <v>1049548202</v>
      </c>
      <c r="M399" s="1"/>
    </row>
    <row r="400" spans="1:13" ht="12" customHeight="1" thickBot="1" x14ac:dyDescent="0.3">
      <c r="A400" s="1"/>
      <c r="B400" s="6" t="s">
        <v>725</v>
      </c>
      <c r="C400" s="7" t="s">
        <v>726</v>
      </c>
      <c r="D400" s="8">
        <v>1433388040</v>
      </c>
      <c r="E400" s="8">
        <v>3000000</v>
      </c>
      <c r="F400" s="8">
        <v>240000</v>
      </c>
      <c r="G400" s="8">
        <f t="shared" si="18"/>
        <v>1436148040</v>
      </c>
      <c r="H400" s="8">
        <v>0</v>
      </c>
      <c r="I400" s="8">
        <v>0</v>
      </c>
      <c r="J400" s="8">
        <v>972483393</v>
      </c>
      <c r="K400" s="8">
        <f t="shared" si="19"/>
        <v>972483393</v>
      </c>
      <c r="L400" s="8">
        <f t="shared" si="20"/>
        <v>463664647</v>
      </c>
      <c r="M400" s="1"/>
    </row>
    <row r="401" spans="1:13" ht="12" customHeight="1" thickBot="1" x14ac:dyDescent="0.3">
      <c r="A401" s="1"/>
      <c r="B401" s="6" t="s">
        <v>727</v>
      </c>
      <c r="C401" s="7" t="s">
        <v>461</v>
      </c>
      <c r="D401" s="8">
        <v>0</v>
      </c>
      <c r="E401" s="8">
        <v>2931726</v>
      </c>
      <c r="F401" s="8">
        <v>0</v>
      </c>
      <c r="G401" s="8">
        <f t="shared" si="18"/>
        <v>2931726</v>
      </c>
      <c r="H401" s="8">
        <v>0</v>
      </c>
      <c r="I401" s="8">
        <v>0</v>
      </c>
      <c r="J401" s="8">
        <v>0</v>
      </c>
      <c r="K401" s="8">
        <f t="shared" si="19"/>
        <v>0</v>
      </c>
      <c r="L401" s="8">
        <f t="shared" si="20"/>
        <v>2931726</v>
      </c>
      <c r="M401" s="1"/>
    </row>
    <row r="402" spans="1:13" ht="33.950000000000003" customHeight="1" thickBot="1" x14ac:dyDescent="0.3">
      <c r="A402" s="1"/>
      <c r="B402" s="6" t="s">
        <v>728</v>
      </c>
      <c r="C402" s="7" t="s">
        <v>729</v>
      </c>
      <c r="D402" s="8">
        <v>602371829</v>
      </c>
      <c r="E402" s="8">
        <v>0</v>
      </c>
      <c r="F402" s="8">
        <v>19400000</v>
      </c>
      <c r="G402" s="8">
        <f t="shared" si="18"/>
        <v>582971829</v>
      </c>
      <c r="H402" s="8">
        <v>0</v>
      </c>
      <c r="I402" s="8">
        <v>0</v>
      </c>
      <c r="J402" s="8">
        <v>20000</v>
      </c>
      <c r="K402" s="8">
        <f t="shared" si="19"/>
        <v>20000</v>
      </c>
      <c r="L402" s="8">
        <f t="shared" si="20"/>
        <v>582951829</v>
      </c>
      <c r="M402" s="1"/>
    </row>
    <row r="403" spans="1:13" ht="21.95" customHeight="1" thickBot="1" x14ac:dyDescent="0.3">
      <c r="A403" s="1"/>
      <c r="B403" s="6" t="s">
        <v>730</v>
      </c>
      <c r="C403" s="7" t="s">
        <v>731</v>
      </c>
      <c r="D403" s="8">
        <v>63562070</v>
      </c>
      <c r="E403" s="8">
        <v>0</v>
      </c>
      <c r="F403" s="8">
        <v>712414</v>
      </c>
      <c r="G403" s="8">
        <f t="shared" si="18"/>
        <v>62849656</v>
      </c>
      <c r="H403" s="8">
        <v>0</v>
      </c>
      <c r="I403" s="8">
        <v>0</v>
      </c>
      <c r="J403" s="8">
        <v>0</v>
      </c>
      <c r="K403" s="8">
        <f t="shared" si="19"/>
        <v>0</v>
      </c>
      <c r="L403" s="8">
        <f t="shared" si="20"/>
        <v>62849656</v>
      </c>
      <c r="M403" s="1"/>
    </row>
    <row r="404" spans="1:13" ht="12" customHeight="1" thickBot="1" x14ac:dyDescent="0.3">
      <c r="A404" s="1"/>
      <c r="B404" s="6" t="s">
        <v>732</v>
      </c>
      <c r="C404" s="7" t="s">
        <v>733</v>
      </c>
      <c r="D404" s="8">
        <v>63470906</v>
      </c>
      <c r="E404" s="8">
        <v>0</v>
      </c>
      <c r="F404" s="8">
        <v>694181.2</v>
      </c>
      <c r="G404" s="8">
        <f t="shared" si="18"/>
        <v>62776724.799999997</v>
      </c>
      <c r="H404" s="8">
        <v>0</v>
      </c>
      <c r="I404" s="8">
        <v>0</v>
      </c>
      <c r="J404" s="8">
        <v>0</v>
      </c>
      <c r="K404" s="8">
        <f t="shared" si="19"/>
        <v>0</v>
      </c>
      <c r="L404" s="8">
        <f t="shared" si="20"/>
        <v>62776724.799999997</v>
      </c>
      <c r="M404" s="1"/>
    </row>
    <row r="405" spans="1:13" ht="33.950000000000003" customHeight="1" thickBot="1" x14ac:dyDescent="0.3">
      <c r="A405" s="1"/>
      <c r="B405" s="6" t="s">
        <v>734</v>
      </c>
      <c r="C405" s="7" t="s">
        <v>735</v>
      </c>
      <c r="D405" s="8">
        <v>91164</v>
      </c>
      <c r="E405" s="8">
        <v>0</v>
      </c>
      <c r="F405" s="8">
        <v>18232.8</v>
      </c>
      <c r="G405" s="8">
        <f t="shared" si="18"/>
        <v>72931.199999999997</v>
      </c>
      <c r="H405" s="8">
        <v>0</v>
      </c>
      <c r="I405" s="8">
        <v>0</v>
      </c>
      <c r="J405" s="8">
        <v>0</v>
      </c>
      <c r="K405" s="8">
        <f t="shared" si="19"/>
        <v>0</v>
      </c>
      <c r="L405" s="8">
        <f t="shared" si="20"/>
        <v>72931.199999999997</v>
      </c>
      <c r="M405" s="1"/>
    </row>
    <row r="406" spans="1:13" ht="33.950000000000003" customHeight="1" thickBot="1" x14ac:dyDescent="0.3">
      <c r="A406" s="1"/>
      <c r="B406" s="6" t="s">
        <v>736</v>
      </c>
      <c r="C406" s="7" t="s">
        <v>737</v>
      </c>
      <c r="D406" s="8">
        <v>59462725</v>
      </c>
      <c r="E406" s="8">
        <v>0</v>
      </c>
      <c r="F406" s="8">
        <v>11235382.6</v>
      </c>
      <c r="G406" s="8">
        <f t="shared" si="18"/>
        <v>48227342.399999999</v>
      </c>
      <c r="H406" s="8">
        <v>0</v>
      </c>
      <c r="I406" s="8">
        <v>0</v>
      </c>
      <c r="J406" s="8">
        <v>43722233.399999999</v>
      </c>
      <c r="K406" s="8">
        <f t="shared" si="19"/>
        <v>43722233.399999999</v>
      </c>
      <c r="L406" s="8">
        <f t="shared" si="20"/>
        <v>4505109</v>
      </c>
      <c r="M406" s="1"/>
    </row>
    <row r="407" spans="1:13" ht="21.95" customHeight="1" thickBot="1" x14ac:dyDescent="0.3">
      <c r="A407" s="1"/>
      <c r="B407" s="6" t="s">
        <v>738</v>
      </c>
      <c r="C407" s="7" t="s">
        <v>739</v>
      </c>
      <c r="D407" s="8">
        <v>3285812</v>
      </c>
      <c r="E407" s="8">
        <v>0</v>
      </c>
      <c r="F407" s="8">
        <v>0</v>
      </c>
      <c r="G407" s="8">
        <f t="shared" si="18"/>
        <v>3285812</v>
      </c>
      <c r="H407" s="8">
        <v>0</v>
      </c>
      <c r="I407" s="8">
        <v>0</v>
      </c>
      <c r="J407" s="8">
        <v>1642905.98</v>
      </c>
      <c r="K407" s="8">
        <f t="shared" si="19"/>
        <v>1642905.98</v>
      </c>
      <c r="L407" s="8">
        <f t="shared" si="20"/>
        <v>1642906.02</v>
      </c>
      <c r="M407" s="1"/>
    </row>
    <row r="408" spans="1:13" ht="21.95" customHeight="1" thickBot="1" x14ac:dyDescent="0.3">
      <c r="A408" s="1"/>
      <c r="B408" s="6" t="s">
        <v>740</v>
      </c>
      <c r="C408" s="7" t="s">
        <v>741</v>
      </c>
      <c r="D408" s="8">
        <v>56176913</v>
      </c>
      <c r="E408" s="8">
        <v>0</v>
      </c>
      <c r="F408" s="8">
        <v>11235382.6</v>
      </c>
      <c r="G408" s="8">
        <f t="shared" si="18"/>
        <v>44941530.399999999</v>
      </c>
      <c r="H408" s="8">
        <v>0</v>
      </c>
      <c r="I408" s="8">
        <v>0</v>
      </c>
      <c r="J408" s="8">
        <v>42079327.420000002</v>
      </c>
      <c r="K408" s="8">
        <f t="shared" si="19"/>
        <v>42079327.420000002</v>
      </c>
      <c r="L408" s="8">
        <f t="shared" si="20"/>
        <v>2862202.9799999967</v>
      </c>
      <c r="M408" s="1"/>
    </row>
    <row r="409" spans="1:13" ht="21.95" customHeight="1" thickBot="1" x14ac:dyDescent="0.3">
      <c r="A409" s="1"/>
      <c r="B409" s="6" t="s">
        <v>742</v>
      </c>
      <c r="C409" s="7" t="s">
        <v>743</v>
      </c>
      <c r="D409" s="8">
        <v>3484326</v>
      </c>
      <c r="E409" s="8">
        <v>0</v>
      </c>
      <c r="F409" s="8">
        <v>696865.2</v>
      </c>
      <c r="G409" s="8">
        <f t="shared" si="18"/>
        <v>2787460.8</v>
      </c>
      <c r="H409" s="8">
        <v>0</v>
      </c>
      <c r="I409" s="8">
        <v>0</v>
      </c>
      <c r="J409" s="8">
        <v>1011124.46</v>
      </c>
      <c r="K409" s="8">
        <f t="shared" si="19"/>
        <v>1011124.46</v>
      </c>
      <c r="L409" s="8">
        <f t="shared" si="20"/>
        <v>1776336.3399999999</v>
      </c>
      <c r="M409" s="1"/>
    </row>
    <row r="410" spans="1:13" ht="45" customHeight="1" thickBot="1" x14ac:dyDescent="0.3">
      <c r="A410" s="1"/>
      <c r="B410" s="6" t="s">
        <v>744</v>
      </c>
      <c r="C410" s="7" t="s">
        <v>745</v>
      </c>
      <c r="D410" s="8">
        <v>3484326</v>
      </c>
      <c r="E410" s="8">
        <v>0</v>
      </c>
      <c r="F410" s="8">
        <v>696865.2</v>
      </c>
      <c r="G410" s="8">
        <f t="shared" si="18"/>
        <v>2787460.8</v>
      </c>
      <c r="H410" s="8">
        <v>0</v>
      </c>
      <c r="I410" s="8">
        <v>0</v>
      </c>
      <c r="J410" s="8">
        <v>1011124.46</v>
      </c>
      <c r="K410" s="8">
        <f t="shared" si="19"/>
        <v>1011124.46</v>
      </c>
      <c r="L410" s="8">
        <f t="shared" si="20"/>
        <v>1776336.3399999999</v>
      </c>
      <c r="M410" s="1"/>
    </row>
    <row r="411" spans="1:13" ht="12" customHeight="1" thickBot="1" x14ac:dyDescent="0.3">
      <c r="A411" s="1"/>
      <c r="B411" s="6" t="s">
        <v>746</v>
      </c>
      <c r="C411" s="7" t="s">
        <v>747</v>
      </c>
      <c r="D411" s="8">
        <v>19943786</v>
      </c>
      <c r="E411" s="8">
        <v>0</v>
      </c>
      <c r="F411" s="8">
        <v>4846844.25</v>
      </c>
      <c r="G411" s="8">
        <f t="shared" si="18"/>
        <v>15096941.75</v>
      </c>
      <c r="H411" s="8">
        <v>0</v>
      </c>
      <c r="I411" s="8">
        <v>236123.81</v>
      </c>
      <c r="J411" s="8">
        <v>1374358.19</v>
      </c>
      <c r="K411" s="8">
        <f t="shared" si="19"/>
        <v>1610482</v>
      </c>
      <c r="L411" s="8">
        <f t="shared" si="20"/>
        <v>13486459.75</v>
      </c>
      <c r="M411" s="1"/>
    </row>
    <row r="412" spans="1:13" ht="12" customHeight="1" thickBot="1" x14ac:dyDescent="0.3">
      <c r="A412" s="1"/>
      <c r="B412" s="6" t="s">
        <v>748</v>
      </c>
      <c r="C412" s="7" t="s">
        <v>749</v>
      </c>
      <c r="D412" s="8">
        <v>19943786</v>
      </c>
      <c r="E412" s="8">
        <v>0</v>
      </c>
      <c r="F412" s="8">
        <v>4846844.25</v>
      </c>
      <c r="G412" s="8">
        <f t="shared" si="18"/>
        <v>15096941.75</v>
      </c>
      <c r="H412" s="8">
        <v>0</v>
      </c>
      <c r="I412" s="8">
        <v>236123.81</v>
      </c>
      <c r="J412" s="8">
        <v>1374358.19</v>
      </c>
      <c r="K412" s="8">
        <f t="shared" si="19"/>
        <v>1610482</v>
      </c>
      <c r="L412" s="8">
        <f t="shared" si="20"/>
        <v>13486459.75</v>
      </c>
      <c r="M412" s="1"/>
    </row>
    <row r="413" spans="1:13" ht="12" customHeight="1" thickBot="1" x14ac:dyDescent="0.3">
      <c r="A413" s="1"/>
      <c r="B413" s="6" t="s">
        <v>750</v>
      </c>
      <c r="C413" s="7" t="s">
        <v>751</v>
      </c>
      <c r="D413" s="8">
        <v>19943786</v>
      </c>
      <c r="E413" s="8">
        <v>0</v>
      </c>
      <c r="F413" s="8">
        <v>4846844.25</v>
      </c>
      <c r="G413" s="8">
        <f t="shared" si="18"/>
        <v>15096941.75</v>
      </c>
      <c r="H413" s="8">
        <v>0</v>
      </c>
      <c r="I413" s="8">
        <v>236123.81</v>
      </c>
      <c r="J413" s="8">
        <v>1374358.19</v>
      </c>
      <c r="K413" s="8">
        <f t="shared" si="19"/>
        <v>1610482</v>
      </c>
      <c r="L413" s="8">
        <f t="shared" si="20"/>
        <v>13486459.75</v>
      </c>
      <c r="M413" s="1"/>
    </row>
    <row r="414" spans="1:13" ht="33.950000000000003" customHeight="1" thickBot="1" x14ac:dyDescent="0.3">
      <c r="A414" s="1"/>
      <c r="B414" s="6" t="s">
        <v>752</v>
      </c>
      <c r="C414" s="7" t="s">
        <v>753</v>
      </c>
      <c r="D414" s="8">
        <v>77703204234</v>
      </c>
      <c r="E414" s="8">
        <v>0</v>
      </c>
      <c r="F414" s="8">
        <v>16251244.199999999</v>
      </c>
      <c r="G414" s="8">
        <f t="shared" si="18"/>
        <v>77686952989.800003</v>
      </c>
      <c r="H414" s="8">
        <v>0</v>
      </c>
      <c r="I414" s="8">
        <v>0</v>
      </c>
      <c r="J414" s="8">
        <v>36093869257.949997</v>
      </c>
      <c r="K414" s="8">
        <f t="shared" si="19"/>
        <v>36093869257.949997</v>
      </c>
      <c r="L414" s="8">
        <f t="shared" si="20"/>
        <v>41593083731.850006</v>
      </c>
      <c r="M414" s="1"/>
    </row>
    <row r="415" spans="1:13" ht="33.950000000000003" customHeight="1" thickBot="1" x14ac:dyDescent="0.3">
      <c r="A415" s="1"/>
      <c r="B415" s="6" t="s">
        <v>754</v>
      </c>
      <c r="C415" s="7" t="s">
        <v>755</v>
      </c>
      <c r="D415" s="8">
        <v>34508730</v>
      </c>
      <c r="E415" s="8">
        <v>0</v>
      </c>
      <c r="F415" s="8">
        <v>0</v>
      </c>
      <c r="G415" s="8">
        <f t="shared" si="18"/>
        <v>34508730</v>
      </c>
      <c r="H415" s="8">
        <v>0</v>
      </c>
      <c r="I415" s="8">
        <v>0</v>
      </c>
      <c r="J415" s="8">
        <v>34508730</v>
      </c>
      <c r="K415" s="8">
        <f t="shared" si="19"/>
        <v>34508730</v>
      </c>
      <c r="L415" s="8">
        <f t="shared" si="20"/>
        <v>0</v>
      </c>
      <c r="M415" s="1"/>
    </row>
    <row r="416" spans="1:13" ht="33.950000000000003" customHeight="1" thickBot="1" x14ac:dyDescent="0.3">
      <c r="A416" s="1"/>
      <c r="B416" s="6" t="s">
        <v>756</v>
      </c>
      <c r="C416" s="7" t="s">
        <v>755</v>
      </c>
      <c r="D416" s="8">
        <v>34508730</v>
      </c>
      <c r="E416" s="8">
        <v>0</v>
      </c>
      <c r="F416" s="8">
        <v>0</v>
      </c>
      <c r="G416" s="8">
        <f t="shared" si="18"/>
        <v>34508730</v>
      </c>
      <c r="H416" s="8">
        <v>0</v>
      </c>
      <c r="I416" s="8">
        <v>0</v>
      </c>
      <c r="J416" s="8">
        <v>34508730</v>
      </c>
      <c r="K416" s="8">
        <f t="shared" si="19"/>
        <v>34508730</v>
      </c>
      <c r="L416" s="8">
        <f t="shared" si="20"/>
        <v>0</v>
      </c>
      <c r="M416" s="1"/>
    </row>
    <row r="417" spans="1:13" ht="57" customHeight="1" thickBot="1" x14ac:dyDescent="0.3">
      <c r="A417" s="1"/>
      <c r="B417" s="6" t="s">
        <v>757</v>
      </c>
      <c r="C417" s="7" t="s">
        <v>758</v>
      </c>
      <c r="D417" s="8">
        <v>77668032730</v>
      </c>
      <c r="E417" s="8">
        <v>0</v>
      </c>
      <c r="F417" s="8">
        <v>16251244.199999999</v>
      </c>
      <c r="G417" s="8">
        <f t="shared" si="18"/>
        <v>77651781485.800003</v>
      </c>
      <c r="H417" s="8">
        <v>0</v>
      </c>
      <c r="I417" s="8">
        <v>0</v>
      </c>
      <c r="J417" s="8">
        <v>36059360527.949997</v>
      </c>
      <c r="K417" s="8">
        <f t="shared" si="19"/>
        <v>36059360527.949997</v>
      </c>
      <c r="L417" s="8">
        <f t="shared" si="20"/>
        <v>41592420957.850006</v>
      </c>
      <c r="M417" s="1"/>
    </row>
    <row r="418" spans="1:13" ht="21.95" customHeight="1" thickBot="1" x14ac:dyDescent="0.3">
      <c r="A418" s="1"/>
      <c r="B418" s="6" t="s">
        <v>759</v>
      </c>
      <c r="C418" s="7" t="s">
        <v>760</v>
      </c>
      <c r="D418" s="8">
        <v>77668032730</v>
      </c>
      <c r="E418" s="8">
        <v>0</v>
      </c>
      <c r="F418" s="8">
        <v>16251244.199999999</v>
      </c>
      <c r="G418" s="8">
        <f t="shared" si="18"/>
        <v>77651781485.800003</v>
      </c>
      <c r="H418" s="8">
        <v>0</v>
      </c>
      <c r="I418" s="8">
        <v>0</v>
      </c>
      <c r="J418" s="8">
        <v>36059360527.949997</v>
      </c>
      <c r="K418" s="8">
        <f t="shared" si="19"/>
        <v>36059360527.949997</v>
      </c>
      <c r="L418" s="8">
        <f t="shared" si="20"/>
        <v>41592420957.850006</v>
      </c>
      <c r="M418" s="1"/>
    </row>
    <row r="419" spans="1:13" ht="33.950000000000003" customHeight="1" thickBot="1" x14ac:dyDescent="0.3">
      <c r="A419" s="1"/>
      <c r="B419" s="6" t="s">
        <v>761</v>
      </c>
      <c r="C419" s="7" t="s">
        <v>762</v>
      </c>
      <c r="D419" s="8">
        <v>662774</v>
      </c>
      <c r="E419" s="8">
        <v>0</v>
      </c>
      <c r="F419" s="8">
        <v>0</v>
      </c>
      <c r="G419" s="8">
        <f t="shared" si="18"/>
        <v>662774</v>
      </c>
      <c r="H419" s="8">
        <v>0</v>
      </c>
      <c r="I419" s="8">
        <v>0</v>
      </c>
      <c r="J419" s="8">
        <v>0</v>
      </c>
      <c r="K419" s="8">
        <f t="shared" si="19"/>
        <v>0</v>
      </c>
      <c r="L419" s="8">
        <f t="shared" si="20"/>
        <v>662774</v>
      </c>
      <c r="M419" s="1"/>
    </row>
    <row r="420" spans="1:13" ht="33.950000000000003" customHeight="1" thickBot="1" x14ac:dyDescent="0.3">
      <c r="A420" s="1"/>
      <c r="B420" s="6" t="s">
        <v>763</v>
      </c>
      <c r="C420" s="7" t="s">
        <v>762</v>
      </c>
      <c r="D420" s="8">
        <v>662774</v>
      </c>
      <c r="E420" s="8">
        <v>0</v>
      </c>
      <c r="F420" s="8">
        <v>0</v>
      </c>
      <c r="G420" s="8">
        <f t="shared" si="18"/>
        <v>662774</v>
      </c>
      <c r="H420" s="8">
        <v>0</v>
      </c>
      <c r="I420" s="8">
        <v>0</v>
      </c>
      <c r="J420" s="8">
        <v>0</v>
      </c>
      <c r="K420" s="8">
        <f t="shared" si="19"/>
        <v>0</v>
      </c>
      <c r="L420" s="8">
        <f t="shared" si="20"/>
        <v>662774</v>
      </c>
      <c r="M420" s="1"/>
    </row>
    <row r="421" spans="1:13" ht="12" customHeight="1" thickBot="1" x14ac:dyDescent="0.3">
      <c r="A421" s="1"/>
      <c r="B421" s="6" t="s">
        <v>764</v>
      </c>
      <c r="C421" s="7" t="s">
        <v>765</v>
      </c>
      <c r="D421" s="8">
        <v>103863578</v>
      </c>
      <c r="E421" s="8">
        <v>9000000</v>
      </c>
      <c r="F421" s="8">
        <v>17793911.800000001</v>
      </c>
      <c r="G421" s="8">
        <f t="shared" si="18"/>
        <v>95069666.200000003</v>
      </c>
      <c r="H421" s="8">
        <v>0</v>
      </c>
      <c r="I421" s="8">
        <v>0</v>
      </c>
      <c r="J421" s="8">
        <v>26448617</v>
      </c>
      <c r="K421" s="8">
        <f t="shared" si="19"/>
        <v>26448617</v>
      </c>
      <c r="L421" s="8">
        <f t="shared" si="20"/>
        <v>68621049.200000003</v>
      </c>
      <c r="M421" s="1"/>
    </row>
    <row r="422" spans="1:13" ht="21.95" customHeight="1" thickBot="1" x14ac:dyDescent="0.3">
      <c r="A422" s="1"/>
      <c r="B422" s="6" t="s">
        <v>766</v>
      </c>
      <c r="C422" s="7" t="s">
        <v>767</v>
      </c>
      <c r="D422" s="8">
        <v>92511559</v>
      </c>
      <c r="E422" s="8">
        <v>9000000</v>
      </c>
      <c r="F422" s="8">
        <v>17793911.800000001</v>
      </c>
      <c r="G422" s="8">
        <f t="shared" si="18"/>
        <v>83717647.200000003</v>
      </c>
      <c r="H422" s="8">
        <v>0</v>
      </c>
      <c r="I422" s="8">
        <v>0</v>
      </c>
      <c r="J422" s="8">
        <v>26448617</v>
      </c>
      <c r="K422" s="8">
        <f t="shared" si="19"/>
        <v>26448617</v>
      </c>
      <c r="L422" s="8">
        <f t="shared" si="20"/>
        <v>57269030.200000003</v>
      </c>
      <c r="M422" s="1"/>
    </row>
    <row r="423" spans="1:13" ht="21.95" customHeight="1" thickBot="1" x14ac:dyDescent="0.3">
      <c r="A423" s="1"/>
      <c r="B423" s="6" t="s">
        <v>768</v>
      </c>
      <c r="C423" s="7" t="s">
        <v>769</v>
      </c>
      <c r="D423" s="8">
        <v>92511559</v>
      </c>
      <c r="E423" s="8">
        <v>9000000</v>
      </c>
      <c r="F423" s="8">
        <v>17793911.800000001</v>
      </c>
      <c r="G423" s="8">
        <f t="shared" si="18"/>
        <v>83717647.200000003</v>
      </c>
      <c r="H423" s="8">
        <v>0</v>
      </c>
      <c r="I423" s="8">
        <v>0</v>
      </c>
      <c r="J423" s="8">
        <v>26448617</v>
      </c>
      <c r="K423" s="8">
        <f t="shared" si="19"/>
        <v>26448617</v>
      </c>
      <c r="L423" s="8">
        <f t="shared" si="20"/>
        <v>57269030.200000003</v>
      </c>
      <c r="M423" s="1"/>
    </row>
    <row r="424" spans="1:13" ht="21.95" customHeight="1" thickBot="1" x14ac:dyDescent="0.3">
      <c r="A424" s="1"/>
      <c r="B424" s="6" t="s">
        <v>770</v>
      </c>
      <c r="C424" s="7" t="s">
        <v>771</v>
      </c>
      <c r="D424" s="8">
        <v>11352019</v>
      </c>
      <c r="E424" s="8">
        <v>0</v>
      </c>
      <c r="F424" s="8">
        <v>0</v>
      </c>
      <c r="G424" s="8">
        <f t="shared" si="18"/>
        <v>11352019</v>
      </c>
      <c r="H424" s="8">
        <v>0</v>
      </c>
      <c r="I424" s="8">
        <v>0</v>
      </c>
      <c r="J424" s="8">
        <v>0</v>
      </c>
      <c r="K424" s="8">
        <f t="shared" si="19"/>
        <v>0</v>
      </c>
      <c r="L424" s="8">
        <f t="shared" si="20"/>
        <v>11352019</v>
      </c>
      <c r="M424" s="1"/>
    </row>
    <row r="425" spans="1:13" ht="21.95" customHeight="1" thickBot="1" x14ac:dyDescent="0.3">
      <c r="A425" s="1"/>
      <c r="B425" s="6" t="s">
        <v>772</v>
      </c>
      <c r="C425" s="7" t="s">
        <v>773</v>
      </c>
      <c r="D425" s="8">
        <v>11352019</v>
      </c>
      <c r="E425" s="8">
        <v>0</v>
      </c>
      <c r="F425" s="8">
        <v>0</v>
      </c>
      <c r="G425" s="8">
        <f t="shared" si="18"/>
        <v>11352019</v>
      </c>
      <c r="H425" s="8">
        <v>0</v>
      </c>
      <c r="I425" s="8">
        <v>0</v>
      </c>
      <c r="J425" s="8">
        <v>0</v>
      </c>
      <c r="K425" s="8">
        <f t="shared" si="19"/>
        <v>0</v>
      </c>
      <c r="L425" s="8">
        <f t="shared" si="20"/>
        <v>11352019</v>
      </c>
      <c r="M425" s="1"/>
    </row>
    <row r="426" spans="1:13" ht="12" customHeight="1" thickBot="1" x14ac:dyDescent="0.3">
      <c r="A426" s="1"/>
      <c r="B426" s="6" t="s">
        <v>774</v>
      </c>
      <c r="C426" s="7" t="s">
        <v>775</v>
      </c>
      <c r="D426" s="8">
        <v>2261839</v>
      </c>
      <c r="E426" s="8">
        <v>0</v>
      </c>
      <c r="F426" s="8">
        <v>0</v>
      </c>
      <c r="G426" s="8">
        <f t="shared" si="18"/>
        <v>2261839</v>
      </c>
      <c r="H426" s="8">
        <v>0</v>
      </c>
      <c r="I426" s="8">
        <v>0</v>
      </c>
      <c r="J426" s="8">
        <v>0</v>
      </c>
      <c r="K426" s="8">
        <f t="shared" si="19"/>
        <v>0</v>
      </c>
      <c r="L426" s="8">
        <f t="shared" si="20"/>
        <v>2261839</v>
      </c>
      <c r="M426" s="1"/>
    </row>
    <row r="427" spans="1:13" ht="21.95" customHeight="1" thickBot="1" x14ac:dyDescent="0.3">
      <c r="A427" s="1"/>
      <c r="B427" s="6" t="s">
        <v>776</v>
      </c>
      <c r="C427" s="7" t="s">
        <v>777</v>
      </c>
      <c r="D427" s="8">
        <v>2261839</v>
      </c>
      <c r="E427" s="8">
        <v>0</v>
      </c>
      <c r="F427" s="8">
        <v>0</v>
      </c>
      <c r="G427" s="8">
        <f t="shared" si="18"/>
        <v>2261839</v>
      </c>
      <c r="H427" s="8">
        <v>0</v>
      </c>
      <c r="I427" s="8">
        <v>0</v>
      </c>
      <c r="J427" s="8">
        <v>0</v>
      </c>
      <c r="K427" s="8">
        <f t="shared" si="19"/>
        <v>0</v>
      </c>
      <c r="L427" s="8">
        <f t="shared" si="20"/>
        <v>2261839</v>
      </c>
      <c r="M427" s="1"/>
    </row>
    <row r="428" spans="1:13" ht="21.95" customHeight="1" thickBot="1" x14ac:dyDescent="0.3">
      <c r="A428" s="1"/>
      <c r="B428" s="6" t="s">
        <v>778</v>
      </c>
      <c r="C428" s="7" t="s">
        <v>777</v>
      </c>
      <c r="D428" s="8">
        <v>2261839</v>
      </c>
      <c r="E428" s="8">
        <v>0</v>
      </c>
      <c r="F428" s="8">
        <v>0</v>
      </c>
      <c r="G428" s="8">
        <f t="shared" si="18"/>
        <v>2261839</v>
      </c>
      <c r="H428" s="8">
        <v>0</v>
      </c>
      <c r="I428" s="8">
        <v>0</v>
      </c>
      <c r="J428" s="8">
        <v>0</v>
      </c>
      <c r="K428" s="8">
        <f t="shared" si="19"/>
        <v>0</v>
      </c>
      <c r="L428" s="8">
        <f t="shared" si="20"/>
        <v>2261839</v>
      </c>
      <c r="M428" s="1"/>
    </row>
    <row r="429" spans="1:13" ht="21.95" customHeight="1" thickBot="1" x14ac:dyDescent="0.3">
      <c r="A429" s="1"/>
      <c r="B429" s="6" t="s">
        <v>779</v>
      </c>
      <c r="C429" s="7" t="s">
        <v>780</v>
      </c>
      <c r="D429" s="8">
        <v>27837747</v>
      </c>
      <c r="E429" s="8">
        <v>83670561.370000005</v>
      </c>
      <c r="F429" s="8">
        <v>11888904.699999999</v>
      </c>
      <c r="G429" s="8">
        <f t="shared" si="18"/>
        <v>99619403.670000002</v>
      </c>
      <c r="H429" s="8">
        <v>0</v>
      </c>
      <c r="I429" s="8">
        <v>0</v>
      </c>
      <c r="J429" s="8">
        <v>1053461.54</v>
      </c>
      <c r="K429" s="8">
        <f t="shared" si="19"/>
        <v>1053461.54</v>
      </c>
      <c r="L429" s="8">
        <f t="shared" si="20"/>
        <v>98565942.129999995</v>
      </c>
      <c r="M429" s="1"/>
    </row>
    <row r="430" spans="1:13" ht="21.95" customHeight="1" thickBot="1" x14ac:dyDescent="0.3">
      <c r="A430" s="1"/>
      <c r="B430" s="6" t="s">
        <v>781</v>
      </c>
      <c r="C430" s="7" t="s">
        <v>782</v>
      </c>
      <c r="D430" s="8">
        <v>7446317.54</v>
      </c>
      <c r="E430" s="8">
        <v>57660206.670000002</v>
      </c>
      <c r="F430" s="8">
        <v>1815603.06</v>
      </c>
      <c r="G430" s="8">
        <f t="shared" si="18"/>
        <v>63290921.149999999</v>
      </c>
      <c r="H430" s="8">
        <v>0</v>
      </c>
      <c r="I430" s="8">
        <v>0</v>
      </c>
      <c r="J430" s="8">
        <v>863445.55</v>
      </c>
      <c r="K430" s="8">
        <f t="shared" si="19"/>
        <v>863445.55</v>
      </c>
      <c r="L430" s="8">
        <f t="shared" si="20"/>
        <v>62427475.600000001</v>
      </c>
      <c r="M430" s="1"/>
    </row>
    <row r="431" spans="1:13" ht="21.95" customHeight="1" thickBot="1" x14ac:dyDescent="0.3">
      <c r="A431" s="1"/>
      <c r="B431" s="6" t="s">
        <v>783</v>
      </c>
      <c r="C431" s="7" t="s">
        <v>784</v>
      </c>
      <c r="D431" s="8">
        <v>-5148051.91</v>
      </c>
      <c r="E431" s="8">
        <v>52950349.520000003</v>
      </c>
      <c r="F431" s="8">
        <v>1480114.21</v>
      </c>
      <c r="G431" s="8">
        <f t="shared" si="18"/>
        <v>46322183.399999999</v>
      </c>
      <c r="H431" s="8">
        <v>0</v>
      </c>
      <c r="I431" s="8">
        <v>0</v>
      </c>
      <c r="J431" s="8">
        <v>234020.72</v>
      </c>
      <c r="K431" s="8">
        <f t="shared" si="19"/>
        <v>234020.72</v>
      </c>
      <c r="L431" s="8">
        <f t="shared" si="20"/>
        <v>46088162.68</v>
      </c>
      <c r="M431" s="1"/>
    </row>
    <row r="432" spans="1:13" ht="12" customHeight="1" thickBot="1" x14ac:dyDescent="0.3">
      <c r="A432" s="1"/>
      <c r="B432" s="6" t="s">
        <v>785</v>
      </c>
      <c r="C432" s="7" t="s">
        <v>786</v>
      </c>
      <c r="D432" s="8">
        <v>-5148051.91</v>
      </c>
      <c r="E432" s="8">
        <v>52950349.520000003</v>
      </c>
      <c r="F432" s="8">
        <v>1480114.21</v>
      </c>
      <c r="G432" s="8">
        <f t="shared" si="18"/>
        <v>46322183.399999999</v>
      </c>
      <c r="H432" s="8">
        <v>0</v>
      </c>
      <c r="I432" s="8">
        <v>0</v>
      </c>
      <c r="J432" s="8">
        <v>234020.72</v>
      </c>
      <c r="K432" s="8">
        <f t="shared" si="19"/>
        <v>234020.72</v>
      </c>
      <c r="L432" s="8">
        <f t="shared" si="20"/>
        <v>46088162.68</v>
      </c>
      <c r="M432" s="1"/>
    </row>
    <row r="433" spans="1:13" ht="21.95" customHeight="1" thickBot="1" x14ac:dyDescent="0.3">
      <c r="A433" s="1"/>
      <c r="B433" s="6" t="s">
        <v>787</v>
      </c>
      <c r="C433" s="7" t="s">
        <v>788</v>
      </c>
      <c r="D433" s="8">
        <v>44245</v>
      </c>
      <c r="E433" s="8">
        <v>0</v>
      </c>
      <c r="F433" s="8">
        <v>0</v>
      </c>
      <c r="G433" s="8">
        <f t="shared" si="18"/>
        <v>44245</v>
      </c>
      <c r="H433" s="8">
        <v>0</v>
      </c>
      <c r="I433" s="8">
        <v>0</v>
      </c>
      <c r="J433" s="8">
        <v>0</v>
      </c>
      <c r="K433" s="8">
        <f t="shared" si="19"/>
        <v>0</v>
      </c>
      <c r="L433" s="8">
        <f t="shared" si="20"/>
        <v>44245</v>
      </c>
      <c r="M433" s="1"/>
    </row>
    <row r="434" spans="1:13" ht="21.95" customHeight="1" thickBot="1" x14ac:dyDescent="0.3">
      <c r="A434" s="1"/>
      <c r="B434" s="6" t="s">
        <v>789</v>
      </c>
      <c r="C434" s="7" t="s">
        <v>788</v>
      </c>
      <c r="D434" s="8">
        <v>44245</v>
      </c>
      <c r="E434" s="8">
        <v>0</v>
      </c>
      <c r="F434" s="8">
        <v>0</v>
      </c>
      <c r="G434" s="8">
        <f t="shared" si="18"/>
        <v>44245</v>
      </c>
      <c r="H434" s="8">
        <v>0</v>
      </c>
      <c r="I434" s="8">
        <v>0</v>
      </c>
      <c r="J434" s="8">
        <v>0</v>
      </c>
      <c r="K434" s="8">
        <f t="shared" si="19"/>
        <v>0</v>
      </c>
      <c r="L434" s="8">
        <f t="shared" si="20"/>
        <v>44245</v>
      </c>
      <c r="M434" s="1"/>
    </row>
    <row r="435" spans="1:13" ht="21.95" customHeight="1" thickBot="1" x14ac:dyDescent="0.3">
      <c r="A435" s="1"/>
      <c r="B435" s="6" t="s">
        <v>790</v>
      </c>
      <c r="C435" s="7" t="s">
        <v>791</v>
      </c>
      <c r="D435" s="8">
        <v>440000</v>
      </c>
      <c r="E435" s="8">
        <v>500000</v>
      </c>
      <c r="F435" s="8">
        <v>0</v>
      </c>
      <c r="G435" s="8">
        <f t="shared" si="18"/>
        <v>940000</v>
      </c>
      <c r="H435" s="8">
        <v>0</v>
      </c>
      <c r="I435" s="8">
        <v>0</v>
      </c>
      <c r="J435" s="8">
        <v>0</v>
      </c>
      <c r="K435" s="8">
        <f t="shared" si="19"/>
        <v>0</v>
      </c>
      <c r="L435" s="8">
        <f t="shared" si="20"/>
        <v>940000</v>
      </c>
      <c r="M435" s="1"/>
    </row>
    <row r="436" spans="1:13" ht="12" customHeight="1" thickBot="1" x14ac:dyDescent="0.3">
      <c r="A436" s="1"/>
      <c r="B436" s="6" t="s">
        <v>792</v>
      </c>
      <c r="C436" s="7" t="s">
        <v>793</v>
      </c>
      <c r="D436" s="8">
        <v>440000</v>
      </c>
      <c r="E436" s="8">
        <v>0</v>
      </c>
      <c r="F436" s="8">
        <v>0</v>
      </c>
      <c r="G436" s="8">
        <f t="shared" si="18"/>
        <v>440000</v>
      </c>
      <c r="H436" s="8">
        <v>0</v>
      </c>
      <c r="I436" s="8">
        <v>0</v>
      </c>
      <c r="J436" s="8">
        <v>0</v>
      </c>
      <c r="K436" s="8">
        <f t="shared" si="19"/>
        <v>0</v>
      </c>
      <c r="L436" s="8">
        <f t="shared" si="20"/>
        <v>440000</v>
      </c>
      <c r="M436" s="1"/>
    </row>
    <row r="437" spans="1:13" ht="21.95" customHeight="1" thickBot="1" x14ac:dyDescent="0.3">
      <c r="A437" s="1"/>
      <c r="B437" s="6" t="s">
        <v>794</v>
      </c>
      <c r="C437" s="7" t="s">
        <v>795</v>
      </c>
      <c r="D437" s="8">
        <v>0</v>
      </c>
      <c r="E437" s="8">
        <v>500000</v>
      </c>
      <c r="F437" s="8">
        <v>0</v>
      </c>
      <c r="G437" s="8">
        <f t="shared" si="18"/>
        <v>500000</v>
      </c>
      <c r="H437" s="8">
        <v>0</v>
      </c>
      <c r="I437" s="8">
        <v>0</v>
      </c>
      <c r="J437" s="8">
        <v>0</v>
      </c>
      <c r="K437" s="8">
        <f t="shared" si="19"/>
        <v>0</v>
      </c>
      <c r="L437" s="8">
        <f t="shared" si="20"/>
        <v>500000</v>
      </c>
      <c r="M437" s="1"/>
    </row>
    <row r="438" spans="1:13" ht="21.95" customHeight="1" thickBot="1" x14ac:dyDescent="0.3">
      <c r="A438" s="1"/>
      <c r="B438" s="6" t="s">
        <v>796</v>
      </c>
      <c r="C438" s="7" t="s">
        <v>797</v>
      </c>
      <c r="D438" s="8">
        <v>11610569.449999999</v>
      </c>
      <c r="E438" s="8">
        <v>3936952.85</v>
      </c>
      <c r="F438" s="8">
        <v>235488.85</v>
      </c>
      <c r="G438" s="8">
        <f t="shared" si="18"/>
        <v>15312033.449999999</v>
      </c>
      <c r="H438" s="8">
        <v>0</v>
      </c>
      <c r="I438" s="8">
        <v>0</v>
      </c>
      <c r="J438" s="8">
        <v>627489.25</v>
      </c>
      <c r="K438" s="8">
        <f t="shared" si="19"/>
        <v>627489.25</v>
      </c>
      <c r="L438" s="8">
        <f t="shared" si="20"/>
        <v>14684544.199999999</v>
      </c>
      <c r="M438" s="1"/>
    </row>
    <row r="439" spans="1:13" ht="12" customHeight="1" thickBot="1" x14ac:dyDescent="0.3">
      <c r="A439" s="1"/>
      <c r="B439" s="6" t="s">
        <v>798</v>
      </c>
      <c r="C439" s="7" t="s">
        <v>799</v>
      </c>
      <c r="D439" s="8">
        <v>11610569.449999999</v>
      </c>
      <c r="E439" s="8">
        <v>3936952.85</v>
      </c>
      <c r="F439" s="8">
        <v>235488.85</v>
      </c>
      <c r="G439" s="8">
        <f t="shared" si="18"/>
        <v>15312033.449999999</v>
      </c>
      <c r="H439" s="8">
        <v>0</v>
      </c>
      <c r="I439" s="8">
        <v>0</v>
      </c>
      <c r="J439" s="8">
        <v>627489.25</v>
      </c>
      <c r="K439" s="8">
        <f t="shared" si="19"/>
        <v>627489.25</v>
      </c>
      <c r="L439" s="8">
        <f t="shared" si="20"/>
        <v>14684544.199999999</v>
      </c>
      <c r="M439" s="1"/>
    </row>
    <row r="440" spans="1:13" ht="21.95" customHeight="1" thickBot="1" x14ac:dyDescent="0.3">
      <c r="A440" s="1"/>
      <c r="B440" s="6" t="s">
        <v>800</v>
      </c>
      <c r="C440" s="7" t="s">
        <v>801</v>
      </c>
      <c r="D440" s="8">
        <v>499555</v>
      </c>
      <c r="E440" s="8">
        <v>272904.3</v>
      </c>
      <c r="F440" s="8">
        <v>100000</v>
      </c>
      <c r="G440" s="8">
        <f t="shared" si="18"/>
        <v>672459.3</v>
      </c>
      <c r="H440" s="8">
        <v>0</v>
      </c>
      <c r="I440" s="8">
        <v>0</v>
      </c>
      <c r="J440" s="8">
        <v>1935.58</v>
      </c>
      <c r="K440" s="8">
        <f t="shared" si="19"/>
        <v>1935.58</v>
      </c>
      <c r="L440" s="8">
        <f t="shared" si="20"/>
        <v>670523.72000000009</v>
      </c>
      <c r="M440" s="1"/>
    </row>
    <row r="441" spans="1:13" ht="21.95" customHeight="1" thickBot="1" x14ac:dyDescent="0.3">
      <c r="A441" s="1"/>
      <c r="B441" s="6" t="s">
        <v>802</v>
      </c>
      <c r="C441" s="7" t="s">
        <v>803</v>
      </c>
      <c r="D441" s="8">
        <v>499555</v>
      </c>
      <c r="E441" s="8">
        <v>272904.3</v>
      </c>
      <c r="F441" s="8">
        <v>100000</v>
      </c>
      <c r="G441" s="8">
        <f t="shared" si="18"/>
        <v>672459.3</v>
      </c>
      <c r="H441" s="8">
        <v>0</v>
      </c>
      <c r="I441" s="8">
        <v>0</v>
      </c>
      <c r="J441" s="8">
        <v>1935.58</v>
      </c>
      <c r="K441" s="8">
        <f t="shared" si="19"/>
        <v>1935.58</v>
      </c>
      <c r="L441" s="8">
        <f t="shared" si="20"/>
        <v>670523.72000000009</v>
      </c>
      <c r="M441" s="1"/>
    </row>
    <row r="442" spans="1:13" ht="21.95" customHeight="1" thickBot="1" x14ac:dyDescent="0.3">
      <c r="A442" s="1"/>
      <c r="B442" s="6" t="s">
        <v>804</v>
      </c>
      <c r="C442" s="7" t="s">
        <v>805</v>
      </c>
      <c r="D442" s="8">
        <v>233858</v>
      </c>
      <c r="E442" s="8">
        <v>848966</v>
      </c>
      <c r="F442" s="8">
        <v>46771.6</v>
      </c>
      <c r="G442" s="8">
        <f t="shared" si="18"/>
        <v>1036052.4</v>
      </c>
      <c r="H442" s="8">
        <v>0</v>
      </c>
      <c r="I442" s="8">
        <v>0</v>
      </c>
      <c r="J442" s="8">
        <v>190015.99</v>
      </c>
      <c r="K442" s="8">
        <f t="shared" si="19"/>
        <v>190015.99</v>
      </c>
      <c r="L442" s="8">
        <f t="shared" si="20"/>
        <v>846036.41</v>
      </c>
      <c r="M442" s="1"/>
    </row>
    <row r="443" spans="1:13" ht="21.95" customHeight="1" thickBot="1" x14ac:dyDescent="0.3">
      <c r="A443" s="1"/>
      <c r="B443" s="6" t="s">
        <v>806</v>
      </c>
      <c r="C443" s="7" t="s">
        <v>807</v>
      </c>
      <c r="D443" s="8">
        <v>0</v>
      </c>
      <c r="E443" s="8">
        <v>190016</v>
      </c>
      <c r="F443" s="8">
        <v>0</v>
      </c>
      <c r="G443" s="8">
        <f t="shared" si="18"/>
        <v>190016</v>
      </c>
      <c r="H443" s="8">
        <v>0</v>
      </c>
      <c r="I443" s="8">
        <v>0</v>
      </c>
      <c r="J443" s="8">
        <v>190015.99</v>
      </c>
      <c r="K443" s="8">
        <f t="shared" si="19"/>
        <v>190015.99</v>
      </c>
      <c r="L443" s="8">
        <f t="shared" si="20"/>
        <v>1.0000000009313226E-2</v>
      </c>
      <c r="M443" s="1"/>
    </row>
    <row r="444" spans="1:13" ht="21.95" customHeight="1" thickBot="1" x14ac:dyDescent="0.3">
      <c r="A444" s="1"/>
      <c r="B444" s="6" t="s">
        <v>808</v>
      </c>
      <c r="C444" s="7" t="s">
        <v>809</v>
      </c>
      <c r="D444" s="8">
        <v>0</v>
      </c>
      <c r="E444" s="8">
        <v>190016</v>
      </c>
      <c r="F444" s="8">
        <v>0</v>
      </c>
      <c r="G444" s="8">
        <f t="shared" si="18"/>
        <v>190016</v>
      </c>
      <c r="H444" s="8">
        <v>0</v>
      </c>
      <c r="I444" s="8">
        <v>0</v>
      </c>
      <c r="J444" s="8">
        <v>190015.99</v>
      </c>
      <c r="K444" s="8">
        <f t="shared" si="19"/>
        <v>190015.99</v>
      </c>
      <c r="L444" s="8">
        <f t="shared" si="20"/>
        <v>1.0000000009313226E-2</v>
      </c>
      <c r="M444" s="1"/>
    </row>
    <row r="445" spans="1:13" ht="21.95" customHeight="1" thickBot="1" x14ac:dyDescent="0.3">
      <c r="A445" s="1"/>
      <c r="B445" s="6" t="s">
        <v>810</v>
      </c>
      <c r="C445" s="7" t="s">
        <v>811</v>
      </c>
      <c r="D445" s="8">
        <v>233858</v>
      </c>
      <c r="E445" s="8">
        <v>658950</v>
      </c>
      <c r="F445" s="8">
        <v>46771.6</v>
      </c>
      <c r="G445" s="8">
        <f t="shared" si="18"/>
        <v>846036.4</v>
      </c>
      <c r="H445" s="8">
        <v>0</v>
      </c>
      <c r="I445" s="8">
        <v>0</v>
      </c>
      <c r="J445" s="8">
        <v>0</v>
      </c>
      <c r="K445" s="8">
        <f t="shared" si="19"/>
        <v>0</v>
      </c>
      <c r="L445" s="8">
        <f t="shared" si="20"/>
        <v>846036.4</v>
      </c>
      <c r="M445" s="1"/>
    </row>
    <row r="446" spans="1:13" ht="21.95" customHeight="1" thickBot="1" x14ac:dyDescent="0.3">
      <c r="A446" s="1"/>
      <c r="B446" s="6" t="s">
        <v>812</v>
      </c>
      <c r="C446" s="7" t="s">
        <v>813</v>
      </c>
      <c r="D446" s="8">
        <v>233858</v>
      </c>
      <c r="E446" s="8">
        <v>658950</v>
      </c>
      <c r="F446" s="8">
        <v>46771.6</v>
      </c>
      <c r="G446" s="8">
        <f t="shared" si="18"/>
        <v>846036.4</v>
      </c>
      <c r="H446" s="8">
        <v>0</v>
      </c>
      <c r="I446" s="8">
        <v>0</v>
      </c>
      <c r="J446" s="8">
        <v>0</v>
      </c>
      <c r="K446" s="8">
        <f t="shared" si="19"/>
        <v>0</v>
      </c>
      <c r="L446" s="8">
        <f t="shared" si="20"/>
        <v>846036.4</v>
      </c>
      <c r="M446" s="1"/>
    </row>
    <row r="447" spans="1:13" ht="21.95" customHeight="1" thickBot="1" x14ac:dyDescent="0.3">
      <c r="A447" s="1"/>
      <c r="B447" s="6" t="s">
        <v>814</v>
      </c>
      <c r="C447" s="7" t="s">
        <v>815</v>
      </c>
      <c r="D447" s="8">
        <v>0</v>
      </c>
      <c r="E447" s="8">
        <v>181262.03</v>
      </c>
      <c r="F447" s="8">
        <v>0</v>
      </c>
      <c r="G447" s="8">
        <f t="shared" si="18"/>
        <v>181262.03</v>
      </c>
      <c r="H447" s="8">
        <v>0</v>
      </c>
      <c r="I447" s="8">
        <v>0</v>
      </c>
      <c r="J447" s="8">
        <v>0</v>
      </c>
      <c r="K447" s="8">
        <f t="shared" si="19"/>
        <v>0</v>
      </c>
      <c r="L447" s="8">
        <f t="shared" si="20"/>
        <v>181262.03</v>
      </c>
      <c r="M447" s="1"/>
    </row>
    <row r="448" spans="1:13" ht="21.95" customHeight="1" thickBot="1" x14ac:dyDescent="0.3">
      <c r="A448" s="1"/>
      <c r="B448" s="6" t="s">
        <v>816</v>
      </c>
      <c r="C448" s="7" t="s">
        <v>817</v>
      </c>
      <c r="D448" s="8">
        <v>0</v>
      </c>
      <c r="E448" s="8">
        <v>181262.03</v>
      </c>
      <c r="F448" s="8">
        <v>0</v>
      </c>
      <c r="G448" s="8">
        <f t="shared" si="18"/>
        <v>181262.03</v>
      </c>
      <c r="H448" s="8">
        <v>0</v>
      </c>
      <c r="I448" s="8">
        <v>0</v>
      </c>
      <c r="J448" s="8">
        <v>0</v>
      </c>
      <c r="K448" s="8">
        <f t="shared" si="19"/>
        <v>0</v>
      </c>
      <c r="L448" s="8">
        <f t="shared" si="20"/>
        <v>181262.03</v>
      </c>
      <c r="M448" s="1"/>
    </row>
    <row r="449" spans="1:13" ht="21.95" customHeight="1" thickBot="1" x14ac:dyDescent="0.3">
      <c r="A449" s="1"/>
      <c r="B449" s="6" t="s">
        <v>818</v>
      </c>
      <c r="C449" s="7" t="s">
        <v>817</v>
      </c>
      <c r="D449" s="8">
        <v>0</v>
      </c>
      <c r="E449" s="8">
        <v>181262.03</v>
      </c>
      <c r="F449" s="8">
        <v>0</v>
      </c>
      <c r="G449" s="8">
        <f t="shared" si="18"/>
        <v>181262.03</v>
      </c>
      <c r="H449" s="8">
        <v>0</v>
      </c>
      <c r="I449" s="8">
        <v>0</v>
      </c>
      <c r="J449" s="8">
        <v>0</v>
      </c>
      <c r="K449" s="8">
        <f t="shared" si="19"/>
        <v>0</v>
      </c>
      <c r="L449" s="8">
        <f t="shared" si="20"/>
        <v>181262.03</v>
      </c>
      <c r="M449" s="1"/>
    </row>
    <row r="450" spans="1:13" ht="21.95" customHeight="1" thickBot="1" x14ac:dyDescent="0.3">
      <c r="A450" s="1"/>
      <c r="B450" s="6" t="s">
        <v>819</v>
      </c>
      <c r="C450" s="7" t="s">
        <v>820</v>
      </c>
      <c r="D450" s="8">
        <v>7532889</v>
      </c>
      <c r="E450" s="8">
        <v>318100</v>
      </c>
      <c r="F450" s="8">
        <v>7532889</v>
      </c>
      <c r="G450" s="8">
        <f t="shared" si="18"/>
        <v>318100</v>
      </c>
      <c r="H450" s="8">
        <v>0</v>
      </c>
      <c r="I450" s="8">
        <v>0</v>
      </c>
      <c r="J450" s="8">
        <v>0</v>
      </c>
      <c r="K450" s="8">
        <f t="shared" si="19"/>
        <v>0</v>
      </c>
      <c r="L450" s="8">
        <f t="shared" si="20"/>
        <v>318100</v>
      </c>
      <c r="M450" s="1"/>
    </row>
    <row r="451" spans="1:13" ht="12" customHeight="1" thickBot="1" x14ac:dyDescent="0.3">
      <c r="A451" s="1"/>
      <c r="B451" s="6" t="s">
        <v>821</v>
      </c>
      <c r="C451" s="7" t="s">
        <v>822</v>
      </c>
      <c r="D451" s="8">
        <v>7532889</v>
      </c>
      <c r="E451" s="8">
        <v>318100</v>
      </c>
      <c r="F451" s="8">
        <v>7532889</v>
      </c>
      <c r="G451" s="8">
        <f t="shared" si="18"/>
        <v>318100</v>
      </c>
      <c r="H451" s="8">
        <v>0</v>
      </c>
      <c r="I451" s="8">
        <v>0</v>
      </c>
      <c r="J451" s="8">
        <v>0</v>
      </c>
      <c r="K451" s="8">
        <f t="shared" si="19"/>
        <v>0</v>
      </c>
      <c r="L451" s="8">
        <f t="shared" si="20"/>
        <v>318100</v>
      </c>
      <c r="M451" s="1"/>
    </row>
    <row r="452" spans="1:13" ht="21.95" customHeight="1" thickBot="1" x14ac:dyDescent="0.3">
      <c r="A452" s="1"/>
      <c r="B452" s="6" t="s">
        <v>823</v>
      </c>
      <c r="C452" s="7" t="s">
        <v>824</v>
      </c>
      <c r="D452" s="8">
        <v>7532889</v>
      </c>
      <c r="E452" s="8">
        <v>318100</v>
      </c>
      <c r="F452" s="8">
        <v>7532889</v>
      </c>
      <c r="G452" s="8">
        <f t="shared" si="18"/>
        <v>318100</v>
      </c>
      <c r="H452" s="8">
        <v>0</v>
      </c>
      <c r="I452" s="8">
        <v>0</v>
      </c>
      <c r="J452" s="8">
        <v>0</v>
      </c>
      <c r="K452" s="8">
        <f t="shared" si="19"/>
        <v>0</v>
      </c>
      <c r="L452" s="8">
        <f t="shared" si="20"/>
        <v>318100</v>
      </c>
      <c r="M452" s="1"/>
    </row>
    <row r="453" spans="1:13" ht="21.95" customHeight="1" thickBot="1" x14ac:dyDescent="0.3">
      <c r="A453" s="1"/>
      <c r="B453" s="6" t="s">
        <v>825</v>
      </c>
      <c r="C453" s="7" t="s">
        <v>826</v>
      </c>
      <c r="D453" s="8">
        <v>11810474.460000001</v>
      </c>
      <c r="E453" s="8">
        <v>5033380.43</v>
      </c>
      <c r="F453" s="8">
        <v>2326196.52</v>
      </c>
      <c r="G453" s="8">
        <f t="shared" si="18"/>
        <v>14517658.370000001</v>
      </c>
      <c r="H453" s="8">
        <v>0</v>
      </c>
      <c r="I453" s="8">
        <v>0</v>
      </c>
      <c r="J453" s="8">
        <v>0</v>
      </c>
      <c r="K453" s="8">
        <f t="shared" si="19"/>
        <v>0</v>
      </c>
      <c r="L453" s="8">
        <f t="shared" si="20"/>
        <v>14517658.370000001</v>
      </c>
      <c r="M453" s="1"/>
    </row>
    <row r="454" spans="1:13" ht="45" customHeight="1" thickBot="1" x14ac:dyDescent="0.3">
      <c r="A454" s="1"/>
      <c r="B454" s="6" t="s">
        <v>827</v>
      </c>
      <c r="C454" s="7" t="s">
        <v>828</v>
      </c>
      <c r="D454" s="8">
        <v>0</v>
      </c>
      <c r="E454" s="8">
        <v>3674872.73</v>
      </c>
      <c r="F454" s="8">
        <v>0</v>
      </c>
      <c r="G454" s="8">
        <f t="shared" si="18"/>
        <v>3674872.73</v>
      </c>
      <c r="H454" s="8">
        <v>0</v>
      </c>
      <c r="I454" s="8">
        <v>0</v>
      </c>
      <c r="J454" s="8">
        <v>0</v>
      </c>
      <c r="K454" s="8">
        <f t="shared" si="19"/>
        <v>0</v>
      </c>
      <c r="L454" s="8">
        <f t="shared" si="20"/>
        <v>3674872.73</v>
      </c>
      <c r="M454" s="1"/>
    </row>
    <row r="455" spans="1:13" ht="45" customHeight="1" thickBot="1" x14ac:dyDescent="0.3">
      <c r="A455" s="1"/>
      <c r="B455" s="6" t="s">
        <v>829</v>
      </c>
      <c r="C455" s="7" t="s">
        <v>828</v>
      </c>
      <c r="D455" s="8">
        <v>0</v>
      </c>
      <c r="E455" s="8">
        <v>3674872.73</v>
      </c>
      <c r="F455" s="8">
        <v>0</v>
      </c>
      <c r="G455" s="8">
        <f t="shared" si="18"/>
        <v>3674872.73</v>
      </c>
      <c r="H455" s="8">
        <v>0</v>
      </c>
      <c r="I455" s="8">
        <v>0</v>
      </c>
      <c r="J455" s="8">
        <v>0</v>
      </c>
      <c r="K455" s="8">
        <f t="shared" si="19"/>
        <v>0</v>
      </c>
      <c r="L455" s="8">
        <f t="shared" si="20"/>
        <v>3674872.73</v>
      </c>
      <c r="M455" s="1"/>
    </row>
    <row r="456" spans="1:13" ht="21.95" customHeight="1" thickBot="1" x14ac:dyDescent="0.3">
      <c r="A456" s="1"/>
      <c r="B456" s="6" t="s">
        <v>830</v>
      </c>
      <c r="C456" s="7" t="s">
        <v>831</v>
      </c>
      <c r="D456" s="8">
        <v>10600000</v>
      </c>
      <c r="E456" s="8">
        <v>294940.2</v>
      </c>
      <c r="F456" s="8">
        <v>2125802.92</v>
      </c>
      <c r="G456" s="8">
        <f t="shared" si="18"/>
        <v>8769137.2799999993</v>
      </c>
      <c r="H456" s="8">
        <v>0</v>
      </c>
      <c r="I456" s="8">
        <v>0</v>
      </c>
      <c r="J456" s="8">
        <v>0</v>
      </c>
      <c r="K456" s="8">
        <f t="shared" si="19"/>
        <v>0</v>
      </c>
      <c r="L456" s="8">
        <f t="shared" si="20"/>
        <v>8769137.2799999993</v>
      </c>
      <c r="M456" s="1"/>
    </row>
    <row r="457" spans="1:13" ht="45" customHeight="1" thickBot="1" x14ac:dyDescent="0.3">
      <c r="A457" s="1"/>
      <c r="B457" s="6" t="s">
        <v>832</v>
      </c>
      <c r="C457" s="7" t="s">
        <v>833</v>
      </c>
      <c r="D457" s="8">
        <v>10600000</v>
      </c>
      <c r="E457" s="8">
        <v>294940.2</v>
      </c>
      <c r="F457" s="8">
        <v>2125802.92</v>
      </c>
      <c r="G457" s="8">
        <f t="shared" si="18"/>
        <v>8769137.2799999993</v>
      </c>
      <c r="H457" s="8">
        <v>0</v>
      </c>
      <c r="I457" s="8">
        <v>0</v>
      </c>
      <c r="J457" s="8">
        <v>0</v>
      </c>
      <c r="K457" s="8">
        <f t="shared" si="19"/>
        <v>0</v>
      </c>
      <c r="L457" s="8">
        <f t="shared" si="20"/>
        <v>8769137.2799999993</v>
      </c>
      <c r="M457" s="1"/>
    </row>
    <row r="458" spans="1:13" ht="33.950000000000003" customHeight="1" thickBot="1" x14ac:dyDescent="0.3">
      <c r="A458" s="1"/>
      <c r="B458" s="6" t="s">
        <v>834</v>
      </c>
      <c r="C458" s="7" t="s">
        <v>835</v>
      </c>
      <c r="D458" s="8">
        <v>350950</v>
      </c>
      <c r="E458" s="8">
        <v>0</v>
      </c>
      <c r="F458" s="8">
        <v>70190</v>
      </c>
      <c r="G458" s="8">
        <f t="shared" si="18"/>
        <v>280760</v>
      </c>
      <c r="H458" s="8">
        <v>0</v>
      </c>
      <c r="I458" s="8">
        <v>0</v>
      </c>
      <c r="J458" s="8">
        <v>0</v>
      </c>
      <c r="K458" s="8">
        <f t="shared" si="19"/>
        <v>0</v>
      </c>
      <c r="L458" s="8">
        <f t="shared" si="20"/>
        <v>280760</v>
      </c>
      <c r="M458" s="1"/>
    </row>
    <row r="459" spans="1:13" ht="33.950000000000003" customHeight="1" thickBot="1" x14ac:dyDescent="0.3">
      <c r="A459" s="1"/>
      <c r="B459" s="6" t="s">
        <v>836</v>
      </c>
      <c r="C459" s="7" t="s">
        <v>835</v>
      </c>
      <c r="D459" s="8">
        <v>350950</v>
      </c>
      <c r="E459" s="8">
        <v>0</v>
      </c>
      <c r="F459" s="8">
        <v>70190</v>
      </c>
      <c r="G459" s="8">
        <f t="shared" si="18"/>
        <v>280760</v>
      </c>
      <c r="H459" s="8">
        <v>0</v>
      </c>
      <c r="I459" s="8">
        <v>0</v>
      </c>
      <c r="J459" s="8">
        <v>0</v>
      </c>
      <c r="K459" s="8">
        <f t="shared" si="19"/>
        <v>0</v>
      </c>
      <c r="L459" s="8">
        <f t="shared" si="20"/>
        <v>280760</v>
      </c>
      <c r="M459" s="1"/>
    </row>
    <row r="460" spans="1:13" ht="21.95" customHeight="1" thickBot="1" x14ac:dyDescent="0.3">
      <c r="A460" s="1"/>
      <c r="B460" s="6" t="s">
        <v>837</v>
      </c>
      <c r="C460" s="7" t="s">
        <v>838</v>
      </c>
      <c r="D460" s="8">
        <v>859524.46</v>
      </c>
      <c r="E460" s="8">
        <v>1063567.5</v>
      </c>
      <c r="F460" s="8">
        <v>130203.6</v>
      </c>
      <c r="G460" s="8">
        <f t="shared" si="18"/>
        <v>1792888.3599999999</v>
      </c>
      <c r="H460" s="8">
        <v>0</v>
      </c>
      <c r="I460" s="8">
        <v>0</v>
      </c>
      <c r="J460" s="8">
        <v>0</v>
      </c>
      <c r="K460" s="8">
        <f t="shared" si="19"/>
        <v>0</v>
      </c>
      <c r="L460" s="8">
        <f t="shared" si="20"/>
        <v>1792888.3599999999</v>
      </c>
      <c r="M460" s="1"/>
    </row>
    <row r="461" spans="1:13" ht="21.95" customHeight="1" thickBot="1" x14ac:dyDescent="0.3">
      <c r="A461" s="1"/>
      <c r="B461" s="6" t="s">
        <v>839</v>
      </c>
      <c r="C461" s="7" t="s">
        <v>840</v>
      </c>
      <c r="D461" s="8">
        <v>859524.46</v>
      </c>
      <c r="E461" s="8">
        <v>1063567.5</v>
      </c>
      <c r="F461" s="8">
        <v>130203.6</v>
      </c>
      <c r="G461" s="8">
        <f t="shared" si="18"/>
        <v>1792888.3599999999</v>
      </c>
      <c r="H461" s="8">
        <v>0</v>
      </c>
      <c r="I461" s="8">
        <v>0</v>
      </c>
      <c r="J461" s="8">
        <v>0</v>
      </c>
      <c r="K461" s="8">
        <f t="shared" si="19"/>
        <v>0</v>
      </c>
      <c r="L461" s="8">
        <f t="shared" si="20"/>
        <v>1792888.3599999999</v>
      </c>
      <c r="M461" s="1"/>
    </row>
    <row r="462" spans="1:13" ht="12" customHeight="1" thickBot="1" x14ac:dyDescent="0.3">
      <c r="A462" s="1"/>
      <c r="B462" s="6" t="s">
        <v>841</v>
      </c>
      <c r="C462" s="7" t="s">
        <v>842</v>
      </c>
      <c r="D462" s="8">
        <v>814208</v>
      </c>
      <c r="E462" s="8">
        <v>19628646.239999998</v>
      </c>
      <c r="F462" s="8">
        <v>167444.51999999999</v>
      </c>
      <c r="G462" s="8">
        <f t="shared" si="18"/>
        <v>20275409.719999999</v>
      </c>
      <c r="H462" s="8">
        <v>0</v>
      </c>
      <c r="I462" s="8">
        <v>0</v>
      </c>
      <c r="J462" s="8">
        <v>0</v>
      </c>
      <c r="K462" s="8">
        <f t="shared" si="19"/>
        <v>0</v>
      </c>
      <c r="L462" s="8">
        <f t="shared" si="20"/>
        <v>20275409.719999999</v>
      </c>
      <c r="M462" s="1"/>
    </row>
    <row r="463" spans="1:13" ht="12" customHeight="1" thickBot="1" x14ac:dyDescent="0.3">
      <c r="A463" s="1"/>
      <c r="B463" s="6" t="s">
        <v>843</v>
      </c>
      <c r="C463" s="7" t="s">
        <v>844</v>
      </c>
      <c r="D463" s="8">
        <v>414208</v>
      </c>
      <c r="E463" s="8">
        <v>98649</v>
      </c>
      <c r="F463" s="8">
        <v>87444.52</v>
      </c>
      <c r="G463" s="8">
        <f t="shared" ref="G463:G526" si="21">+D463+E463-F463</f>
        <v>425412.48</v>
      </c>
      <c r="H463" s="8">
        <v>0</v>
      </c>
      <c r="I463" s="8">
        <v>0</v>
      </c>
      <c r="J463" s="8">
        <v>0</v>
      </c>
      <c r="K463" s="8">
        <f t="shared" ref="K463:K526" si="22">+H463+I463+J463</f>
        <v>0</v>
      </c>
      <c r="L463" s="8">
        <f t="shared" ref="L463:L526" si="23">+G463-K463</f>
        <v>425412.48</v>
      </c>
      <c r="M463" s="1"/>
    </row>
    <row r="464" spans="1:13" ht="12" customHeight="1" thickBot="1" x14ac:dyDescent="0.3">
      <c r="A464" s="1"/>
      <c r="B464" s="6" t="s">
        <v>845</v>
      </c>
      <c r="C464" s="7" t="s">
        <v>844</v>
      </c>
      <c r="D464" s="8">
        <v>414208</v>
      </c>
      <c r="E464" s="8">
        <v>98649</v>
      </c>
      <c r="F464" s="8">
        <v>87444.52</v>
      </c>
      <c r="G464" s="8">
        <f t="shared" si="21"/>
        <v>425412.48</v>
      </c>
      <c r="H464" s="8">
        <v>0</v>
      </c>
      <c r="I464" s="8">
        <v>0</v>
      </c>
      <c r="J464" s="8">
        <v>0</v>
      </c>
      <c r="K464" s="8">
        <f t="shared" si="22"/>
        <v>0</v>
      </c>
      <c r="L464" s="8">
        <f t="shared" si="23"/>
        <v>425412.48</v>
      </c>
      <c r="M464" s="1"/>
    </row>
    <row r="465" spans="1:13" ht="12" customHeight="1" thickBot="1" x14ac:dyDescent="0.3">
      <c r="A465" s="1"/>
      <c r="B465" s="6" t="s">
        <v>846</v>
      </c>
      <c r="C465" s="7" t="s">
        <v>847</v>
      </c>
      <c r="D465" s="8">
        <v>200000</v>
      </c>
      <c r="E465" s="8">
        <v>0</v>
      </c>
      <c r="F465" s="8">
        <v>40000</v>
      </c>
      <c r="G465" s="8">
        <f t="shared" si="21"/>
        <v>160000</v>
      </c>
      <c r="H465" s="8">
        <v>0</v>
      </c>
      <c r="I465" s="8">
        <v>0</v>
      </c>
      <c r="J465" s="8">
        <v>0</v>
      </c>
      <c r="K465" s="8">
        <f t="shared" si="22"/>
        <v>0</v>
      </c>
      <c r="L465" s="8">
        <f t="shared" si="23"/>
        <v>160000</v>
      </c>
      <c r="M465" s="1"/>
    </row>
    <row r="466" spans="1:13" ht="12" customHeight="1" thickBot="1" x14ac:dyDescent="0.3">
      <c r="A466" s="1"/>
      <c r="B466" s="6" t="s">
        <v>848</v>
      </c>
      <c r="C466" s="7" t="s">
        <v>847</v>
      </c>
      <c r="D466" s="8">
        <v>200000</v>
      </c>
      <c r="E466" s="8">
        <v>0</v>
      </c>
      <c r="F466" s="8">
        <v>40000</v>
      </c>
      <c r="G466" s="8">
        <f t="shared" si="21"/>
        <v>160000</v>
      </c>
      <c r="H466" s="8">
        <v>0</v>
      </c>
      <c r="I466" s="8">
        <v>0</v>
      </c>
      <c r="J466" s="8">
        <v>0</v>
      </c>
      <c r="K466" s="8">
        <f t="shared" si="22"/>
        <v>0</v>
      </c>
      <c r="L466" s="8">
        <f t="shared" si="23"/>
        <v>160000</v>
      </c>
      <c r="M466" s="1"/>
    </row>
    <row r="467" spans="1:13" ht="21.95" customHeight="1" thickBot="1" x14ac:dyDescent="0.3">
      <c r="A467" s="1"/>
      <c r="B467" s="6" t="s">
        <v>849</v>
      </c>
      <c r="C467" s="7" t="s">
        <v>850</v>
      </c>
      <c r="D467" s="8">
        <v>200000</v>
      </c>
      <c r="E467" s="8">
        <v>0</v>
      </c>
      <c r="F467" s="8">
        <v>40000</v>
      </c>
      <c r="G467" s="8">
        <f t="shared" si="21"/>
        <v>160000</v>
      </c>
      <c r="H467" s="8">
        <v>0</v>
      </c>
      <c r="I467" s="8">
        <v>0</v>
      </c>
      <c r="J467" s="8">
        <v>0</v>
      </c>
      <c r="K467" s="8">
        <f t="shared" si="22"/>
        <v>0</v>
      </c>
      <c r="L467" s="8">
        <f t="shared" si="23"/>
        <v>160000</v>
      </c>
      <c r="M467" s="1"/>
    </row>
    <row r="468" spans="1:13" ht="21.95" customHeight="1" thickBot="1" x14ac:dyDescent="0.3">
      <c r="A468" s="1"/>
      <c r="B468" s="6" t="s">
        <v>851</v>
      </c>
      <c r="C468" s="7" t="s">
        <v>850</v>
      </c>
      <c r="D468" s="8">
        <v>200000</v>
      </c>
      <c r="E468" s="8">
        <v>0</v>
      </c>
      <c r="F468" s="8">
        <v>40000</v>
      </c>
      <c r="G468" s="8">
        <f t="shared" si="21"/>
        <v>160000</v>
      </c>
      <c r="H468" s="8">
        <v>0</v>
      </c>
      <c r="I468" s="8">
        <v>0</v>
      </c>
      <c r="J468" s="8">
        <v>0</v>
      </c>
      <c r="K468" s="8">
        <f t="shared" si="22"/>
        <v>0</v>
      </c>
      <c r="L468" s="8">
        <f t="shared" si="23"/>
        <v>160000</v>
      </c>
      <c r="M468" s="1"/>
    </row>
    <row r="469" spans="1:13" ht="12" customHeight="1" thickBot="1" x14ac:dyDescent="0.3">
      <c r="A469" s="1"/>
      <c r="B469" s="6" t="s">
        <v>852</v>
      </c>
      <c r="C469" s="7" t="s">
        <v>853</v>
      </c>
      <c r="D469" s="8">
        <v>0</v>
      </c>
      <c r="E469" s="8">
        <v>19529997.239999998</v>
      </c>
      <c r="F469" s="8">
        <v>0</v>
      </c>
      <c r="G469" s="8">
        <f t="shared" si="21"/>
        <v>19529997.239999998</v>
      </c>
      <c r="H469" s="8">
        <v>0</v>
      </c>
      <c r="I469" s="8">
        <v>0</v>
      </c>
      <c r="J469" s="8">
        <v>0</v>
      </c>
      <c r="K469" s="8">
        <f t="shared" si="22"/>
        <v>0</v>
      </c>
      <c r="L469" s="8">
        <f t="shared" si="23"/>
        <v>19529997.239999998</v>
      </c>
      <c r="M469" s="1"/>
    </row>
    <row r="470" spans="1:13" ht="12" customHeight="1" thickBot="1" x14ac:dyDescent="0.3">
      <c r="A470" s="1"/>
      <c r="B470" s="6" t="s">
        <v>854</v>
      </c>
      <c r="C470" s="7" t="s">
        <v>853</v>
      </c>
      <c r="D470" s="8">
        <v>0</v>
      </c>
      <c r="E470" s="8">
        <v>19529997.239999998</v>
      </c>
      <c r="F470" s="8">
        <v>0</v>
      </c>
      <c r="G470" s="8">
        <f t="shared" si="21"/>
        <v>19529997.239999998</v>
      </c>
      <c r="H470" s="8">
        <v>0</v>
      </c>
      <c r="I470" s="8">
        <v>0</v>
      </c>
      <c r="J470" s="8">
        <v>0</v>
      </c>
      <c r="K470" s="8">
        <f t="shared" si="22"/>
        <v>0</v>
      </c>
      <c r="L470" s="8">
        <f t="shared" si="23"/>
        <v>19529997.239999998</v>
      </c>
      <c r="M470" s="1"/>
    </row>
    <row r="471" spans="1:13" ht="12" customHeight="1" thickBot="1" x14ac:dyDescent="0.3">
      <c r="A471" s="1"/>
      <c r="B471" s="6" t="s">
        <v>855</v>
      </c>
      <c r="C471" s="7" t="s">
        <v>856</v>
      </c>
      <c r="D471" s="8">
        <v>22690976600</v>
      </c>
      <c r="E471" s="8">
        <v>0</v>
      </c>
      <c r="F471" s="8">
        <v>0</v>
      </c>
      <c r="G471" s="8">
        <f t="shared" si="21"/>
        <v>22690976600</v>
      </c>
      <c r="H471" s="8">
        <v>0</v>
      </c>
      <c r="I471" s="8">
        <v>7314857180.3599997</v>
      </c>
      <c r="J471" s="8">
        <v>7054203369.2299995</v>
      </c>
      <c r="K471" s="8">
        <f t="shared" si="22"/>
        <v>14369060549.59</v>
      </c>
      <c r="L471" s="8">
        <f t="shared" si="23"/>
        <v>8321916050.4099998</v>
      </c>
      <c r="M471" s="1"/>
    </row>
    <row r="472" spans="1:13" ht="21.95" customHeight="1" thickBot="1" x14ac:dyDescent="0.3">
      <c r="A472" s="1"/>
      <c r="B472" s="6" t="s">
        <v>857</v>
      </c>
      <c r="C472" s="7" t="s">
        <v>858</v>
      </c>
      <c r="D472" s="8">
        <v>20732430664</v>
      </c>
      <c r="E472" s="8">
        <v>0</v>
      </c>
      <c r="F472" s="8">
        <v>0</v>
      </c>
      <c r="G472" s="8">
        <f t="shared" si="21"/>
        <v>20732430664</v>
      </c>
      <c r="H472" s="8">
        <v>0</v>
      </c>
      <c r="I472" s="8">
        <v>6924604774.1800003</v>
      </c>
      <c r="J472" s="8">
        <v>5724377256.9499998</v>
      </c>
      <c r="K472" s="8">
        <f t="shared" si="22"/>
        <v>12648982031.130001</v>
      </c>
      <c r="L472" s="8">
        <f t="shared" si="23"/>
        <v>8083448632.8699989</v>
      </c>
      <c r="M472" s="1"/>
    </row>
    <row r="473" spans="1:13" ht="12" customHeight="1" thickBot="1" x14ac:dyDescent="0.3">
      <c r="A473" s="1"/>
      <c r="B473" s="6" t="s">
        <v>859</v>
      </c>
      <c r="C473" s="7" t="s">
        <v>860</v>
      </c>
      <c r="D473" s="8">
        <v>19091516613</v>
      </c>
      <c r="E473" s="8">
        <v>0</v>
      </c>
      <c r="F473" s="8">
        <v>0</v>
      </c>
      <c r="G473" s="8">
        <f t="shared" si="21"/>
        <v>19091516613</v>
      </c>
      <c r="H473" s="8">
        <v>0</v>
      </c>
      <c r="I473" s="8">
        <v>6543486196.9099998</v>
      </c>
      <c r="J473" s="8">
        <v>4903215537.7700005</v>
      </c>
      <c r="K473" s="8">
        <f t="shared" si="22"/>
        <v>11446701734.68</v>
      </c>
      <c r="L473" s="8">
        <f t="shared" si="23"/>
        <v>7644814878.3199997</v>
      </c>
      <c r="M473" s="1"/>
    </row>
    <row r="474" spans="1:13" ht="12" customHeight="1" thickBot="1" x14ac:dyDescent="0.3">
      <c r="A474" s="1"/>
      <c r="B474" s="6" t="s">
        <v>861</v>
      </c>
      <c r="C474" s="7" t="s">
        <v>862</v>
      </c>
      <c r="D474" s="8">
        <v>0</v>
      </c>
      <c r="E474" s="8">
        <v>0</v>
      </c>
      <c r="F474" s="8">
        <v>0</v>
      </c>
      <c r="G474" s="8">
        <f t="shared" si="21"/>
        <v>0</v>
      </c>
      <c r="H474" s="8">
        <v>0</v>
      </c>
      <c r="I474" s="8">
        <v>314017393</v>
      </c>
      <c r="J474" s="8">
        <v>295699890</v>
      </c>
      <c r="K474" s="8">
        <f t="shared" si="22"/>
        <v>609717283</v>
      </c>
      <c r="L474" s="8">
        <f t="shared" si="23"/>
        <v>-609717283</v>
      </c>
      <c r="M474" s="1"/>
    </row>
    <row r="475" spans="1:13" ht="12" customHeight="1" thickBot="1" x14ac:dyDescent="0.3">
      <c r="A475" s="1"/>
      <c r="B475" s="6" t="s">
        <v>863</v>
      </c>
      <c r="C475" s="7" t="s">
        <v>864</v>
      </c>
      <c r="D475" s="8">
        <v>9190870651</v>
      </c>
      <c r="E475" s="8">
        <v>0</v>
      </c>
      <c r="F475" s="8">
        <v>0</v>
      </c>
      <c r="G475" s="8">
        <f t="shared" si="21"/>
        <v>9190870651</v>
      </c>
      <c r="H475" s="8">
        <v>0</v>
      </c>
      <c r="I475" s="8">
        <v>444822376.77999997</v>
      </c>
      <c r="J475" s="8">
        <v>1386597188.73</v>
      </c>
      <c r="K475" s="8">
        <f t="shared" si="22"/>
        <v>1831419565.51</v>
      </c>
      <c r="L475" s="8">
        <f t="shared" si="23"/>
        <v>7359451085.4899998</v>
      </c>
      <c r="M475" s="1"/>
    </row>
    <row r="476" spans="1:13" ht="21.95" customHeight="1" thickBot="1" x14ac:dyDescent="0.3">
      <c r="A476" s="1"/>
      <c r="B476" s="6" t="s">
        <v>865</v>
      </c>
      <c r="C476" s="7" t="s">
        <v>866</v>
      </c>
      <c r="D476" s="8">
        <v>0</v>
      </c>
      <c r="E476" s="8">
        <v>0</v>
      </c>
      <c r="F476" s="8">
        <v>0</v>
      </c>
      <c r="G476" s="8">
        <f t="shared" si="21"/>
        <v>0</v>
      </c>
      <c r="H476" s="8">
        <v>0</v>
      </c>
      <c r="I476" s="8">
        <v>612726.97</v>
      </c>
      <c r="J476" s="8">
        <v>1999398.43</v>
      </c>
      <c r="K476" s="8">
        <f t="shared" si="22"/>
        <v>2612125.4</v>
      </c>
      <c r="L476" s="8">
        <f t="shared" si="23"/>
        <v>-2612125.4</v>
      </c>
      <c r="M476" s="1"/>
    </row>
    <row r="477" spans="1:13" ht="33.950000000000003" customHeight="1" thickBot="1" x14ac:dyDescent="0.3">
      <c r="A477" s="1"/>
      <c r="B477" s="6" t="s">
        <v>867</v>
      </c>
      <c r="C477" s="7" t="s">
        <v>868</v>
      </c>
      <c r="D477" s="8">
        <v>3164803604</v>
      </c>
      <c r="E477" s="8">
        <v>0</v>
      </c>
      <c r="F477" s="8">
        <v>0</v>
      </c>
      <c r="G477" s="8">
        <f t="shared" si="21"/>
        <v>3164803604</v>
      </c>
      <c r="H477" s="8">
        <v>0</v>
      </c>
      <c r="I477" s="8">
        <v>244866609.34</v>
      </c>
      <c r="J477" s="8">
        <v>471186327.31999999</v>
      </c>
      <c r="K477" s="8">
        <f t="shared" si="22"/>
        <v>716052936.65999997</v>
      </c>
      <c r="L477" s="8">
        <f t="shared" si="23"/>
        <v>2448750667.3400002</v>
      </c>
      <c r="M477" s="1"/>
    </row>
    <row r="478" spans="1:13" ht="21.95" customHeight="1" thickBot="1" x14ac:dyDescent="0.3">
      <c r="A478" s="1"/>
      <c r="B478" s="6" t="s">
        <v>869</v>
      </c>
      <c r="C478" s="7" t="s">
        <v>870</v>
      </c>
      <c r="D478" s="8">
        <v>0</v>
      </c>
      <c r="E478" s="8">
        <v>0</v>
      </c>
      <c r="F478" s="8">
        <v>0</v>
      </c>
      <c r="G478" s="8">
        <f t="shared" si="21"/>
        <v>0</v>
      </c>
      <c r="H478" s="8">
        <v>0</v>
      </c>
      <c r="I478" s="8">
        <v>413446863.48000002</v>
      </c>
      <c r="J478" s="8">
        <v>137551849</v>
      </c>
      <c r="K478" s="8">
        <f t="shared" si="22"/>
        <v>550998712.48000002</v>
      </c>
      <c r="L478" s="8">
        <f t="shared" si="23"/>
        <v>-550998712.48000002</v>
      </c>
      <c r="M478" s="1"/>
    </row>
    <row r="479" spans="1:13" ht="21.95" customHeight="1" thickBot="1" x14ac:dyDescent="0.3">
      <c r="A479" s="1"/>
      <c r="B479" s="6" t="s">
        <v>871</v>
      </c>
      <c r="C479" s="7" t="s">
        <v>872</v>
      </c>
      <c r="D479" s="8">
        <v>6735842358</v>
      </c>
      <c r="E479" s="8">
        <v>0</v>
      </c>
      <c r="F479" s="8">
        <v>0</v>
      </c>
      <c r="G479" s="8">
        <f t="shared" si="21"/>
        <v>6735842358</v>
      </c>
      <c r="H479" s="8">
        <v>0</v>
      </c>
      <c r="I479" s="8">
        <v>5121212329.9799995</v>
      </c>
      <c r="J479" s="8">
        <v>2604680884.29</v>
      </c>
      <c r="K479" s="8">
        <f t="shared" si="22"/>
        <v>7725893214.2699995</v>
      </c>
      <c r="L479" s="8">
        <f t="shared" si="23"/>
        <v>-990050856.2699995</v>
      </c>
      <c r="M479" s="1"/>
    </row>
    <row r="480" spans="1:13" ht="12" customHeight="1" thickBot="1" x14ac:dyDescent="0.3">
      <c r="A480" s="1"/>
      <c r="B480" s="6" t="s">
        <v>873</v>
      </c>
      <c r="C480" s="7" t="s">
        <v>874</v>
      </c>
      <c r="D480" s="8">
        <v>0</v>
      </c>
      <c r="E480" s="8">
        <v>0</v>
      </c>
      <c r="F480" s="8">
        <v>0</v>
      </c>
      <c r="G480" s="8">
        <f t="shared" si="21"/>
        <v>0</v>
      </c>
      <c r="H480" s="8">
        <v>0</v>
      </c>
      <c r="I480" s="8">
        <v>4507897.3600000003</v>
      </c>
      <c r="J480" s="8">
        <v>5500000</v>
      </c>
      <c r="K480" s="8">
        <f t="shared" si="22"/>
        <v>10007897.359999999</v>
      </c>
      <c r="L480" s="8">
        <f t="shared" si="23"/>
        <v>-10007897.359999999</v>
      </c>
      <c r="M480" s="1"/>
    </row>
    <row r="481" spans="1:13" ht="45" customHeight="1" thickBot="1" x14ac:dyDescent="0.3">
      <c r="A481" s="1"/>
      <c r="B481" s="6" t="s">
        <v>875</v>
      </c>
      <c r="C481" s="7" t="s">
        <v>876</v>
      </c>
      <c r="D481" s="8">
        <v>587163507</v>
      </c>
      <c r="E481" s="8">
        <v>0</v>
      </c>
      <c r="F481" s="8">
        <v>0</v>
      </c>
      <c r="G481" s="8">
        <f t="shared" si="21"/>
        <v>587163507</v>
      </c>
      <c r="H481" s="8">
        <v>0</v>
      </c>
      <c r="I481" s="8">
        <v>863460.26</v>
      </c>
      <c r="J481" s="8">
        <v>261408917.97</v>
      </c>
      <c r="K481" s="8">
        <f t="shared" si="22"/>
        <v>262272378.22999999</v>
      </c>
      <c r="L481" s="8">
        <f t="shared" si="23"/>
        <v>324891128.76999998</v>
      </c>
      <c r="M481" s="1"/>
    </row>
    <row r="482" spans="1:13" ht="12" customHeight="1" thickBot="1" x14ac:dyDescent="0.3">
      <c r="A482" s="1"/>
      <c r="B482" s="6" t="s">
        <v>877</v>
      </c>
      <c r="C482" s="7" t="s">
        <v>864</v>
      </c>
      <c r="D482" s="8">
        <v>440000000</v>
      </c>
      <c r="E482" s="8">
        <v>0</v>
      </c>
      <c r="F482" s="8">
        <v>0</v>
      </c>
      <c r="G482" s="8">
        <f t="shared" si="21"/>
        <v>440000000</v>
      </c>
      <c r="H482" s="8">
        <v>0</v>
      </c>
      <c r="I482" s="8">
        <v>863460.26</v>
      </c>
      <c r="J482" s="8">
        <v>58382283.880000003</v>
      </c>
      <c r="K482" s="8">
        <f t="shared" si="22"/>
        <v>59245744.140000001</v>
      </c>
      <c r="L482" s="8">
        <f t="shared" si="23"/>
        <v>380754255.86000001</v>
      </c>
      <c r="M482" s="1"/>
    </row>
    <row r="483" spans="1:13" ht="21.95" customHeight="1" thickBot="1" x14ac:dyDescent="0.3">
      <c r="A483" s="1"/>
      <c r="B483" s="6" t="s">
        <v>878</v>
      </c>
      <c r="C483" s="7" t="s">
        <v>866</v>
      </c>
      <c r="D483" s="8">
        <v>1845321</v>
      </c>
      <c r="E483" s="8">
        <v>0</v>
      </c>
      <c r="F483" s="8">
        <v>0</v>
      </c>
      <c r="G483" s="8">
        <f t="shared" si="21"/>
        <v>1845321</v>
      </c>
      <c r="H483" s="8">
        <v>0</v>
      </c>
      <c r="I483" s="8">
        <v>0</v>
      </c>
      <c r="J483" s="8">
        <v>0</v>
      </c>
      <c r="K483" s="8">
        <f t="shared" si="22"/>
        <v>0</v>
      </c>
      <c r="L483" s="8">
        <f t="shared" si="23"/>
        <v>1845321</v>
      </c>
      <c r="M483" s="1"/>
    </row>
    <row r="484" spans="1:13" ht="12" customHeight="1" thickBot="1" x14ac:dyDescent="0.3">
      <c r="A484" s="1"/>
      <c r="B484" s="6" t="s">
        <v>879</v>
      </c>
      <c r="C484" s="7" t="s">
        <v>874</v>
      </c>
      <c r="D484" s="8">
        <v>145318186</v>
      </c>
      <c r="E484" s="8">
        <v>0</v>
      </c>
      <c r="F484" s="8">
        <v>0</v>
      </c>
      <c r="G484" s="8">
        <f t="shared" si="21"/>
        <v>145318186</v>
      </c>
      <c r="H484" s="8">
        <v>0</v>
      </c>
      <c r="I484" s="8">
        <v>0</v>
      </c>
      <c r="J484" s="8">
        <v>0</v>
      </c>
      <c r="K484" s="8">
        <f t="shared" si="22"/>
        <v>0</v>
      </c>
      <c r="L484" s="8">
        <f t="shared" si="23"/>
        <v>145318186</v>
      </c>
      <c r="M484" s="1"/>
    </row>
    <row r="485" spans="1:13" ht="21.95" customHeight="1" thickBot="1" x14ac:dyDescent="0.3">
      <c r="A485" s="1"/>
      <c r="B485" s="6" t="s">
        <v>880</v>
      </c>
      <c r="C485" s="7" t="s">
        <v>881</v>
      </c>
      <c r="D485" s="8">
        <v>0</v>
      </c>
      <c r="E485" s="8">
        <v>0</v>
      </c>
      <c r="F485" s="8">
        <v>0</v>
      </c>
      <c r="G485" s="8">
        <f t="shared" si="21"/>
        <v>0</v>
      </c>
      <c r="H485" s="8">
        <v>0</v>
      </c>
      <c r="I485" s="8">
        <v>0</v>
      </c>
      <c r="J485" s="8">
        <v>203026634.09</v>
      </c>
      <c r="K485" s="8">
        <f t="shared" si="22"/>
        <v>203026634.09</v>
      </c>
      <c r="L485" s="8">
        <f t="shared" si="23"/>
        <v>-203026634.09</v>
      </c>
      <c r="M485" s="1"/>
    </row>
    <row r="486" spans="1:13" ht="21.95" customHeight="1" thickBot="1" x14ac:dyDescent="0.3">
      <c r="A486" s="1"/>
      <c r="B486" s="6" t="s">
        <v>882</v>
      </c>
      <c r="C486" s="7" t="s">
        <v>883</v>
      </c>
      <c r="D486" s="8">
        <v>1053750544</v>
      </c>
      <c r="E486" s="8">
        <v>0</v>
      </c>
      <c r="F486" s="8">
        <v>0</v>
      </c>
      <c r="G486" s="8">
        <f t="shared" si="21"/>
        <v>1053750544</v>
      </c>
      <c r="H486" s="8">
        <v>0</v>
      </c>
      <c r="I486" s="8">
        <v>380255117.00999999</v>
      </c>
      <c r="J486" s="8">
        <v>559752801.21000004</v>
      </c>
      <c r="K486" s="8">
        <f t="shared" si="22"/>
        <v>940007918.22000003</v>
      </c>
      <c r="L486" s="8">
        <f t="shared" si="23"/>
        <v>113742625.77999997</v>
      </c>
      <c r="M486" s="1"/>
    </row>
    <row r="487" spans="1:13" ht="12" customHeight="1" thickBot="1" x14ac:dyDescent="0.3">
      <c r="A487" s="1"/>
      <c r="B487" s="6" t="s">
        <v>884</v>
      </c>
      <c r="C487" s="7" t="s">
        <v>862</v>
      </c>
      <c r="D487" s="8">
        <v>140000000</v>
      </c>
      <c r="E487" s="8">
        <v>0</v>
      </c>
      <c r="F487" s="8">
        <v>0</v>
      </c>
      <c r="G487" s="8">
        <f t="shared" si="21"/>
        <v>140000000</v>
      </c>
      <c r="H487" s="8">
        <v>0</v>
      </c>
      <c r="I487" s="8">
        <v>0</v>
      </c>
      <c r="J487" s="8">
        <v>1291536.03</v>
      </c>
      <c r="K487" s="8">
        <f t="shared" si="22"/>
        <v>1291536.03</v>
      </c>
      <c r="L487" s="8">
        <f t="shared" si="23"/>
        <v>138708463.97</v>
      </c>
      <c r="M487" s="1"/>
    </row>
    <row r="488" spans="1:13" ht="12" customHeight="1" thickBot="1" x14ac:dyDescent="0.3">
      <c r="A488" s="1"/>
      <c r="B488" s="6" t="s">
        <v>885</v>
      </c>
      <c r="C488" s="7" t="s">
        <v>864</v>
      </c>
      <c r="D488" s="8">
        <v>913750544</v>
      </c>
      <c r="E488" s="8">
        <v>0</v>
      </c>
      <c r="F488" s="8">
        <v>0</v>
      </c>
      <c r="G488" s="8">
        <f t="shared" si="21"/>
        <v>913750544</v>
      </c>
      <c r="H488" s="8">
        <v>0</v>
      </c>
      <c r="I488" s="8">
        <v>160873839.49000001</v>
      </c>
      <c r="J488" s="8">
        <v>551166659.88999999</v>
      </c>
      <c r="K488" s="8">
        <f t="shared" si="22"/>
        <v>712040499.38</v>
      </c>
      <c r="L488" s="8">
        <f t="shared" si="23"/>
        <v>201710044.62</v>
      </c>
      <c r="M488" s="1"/>
    </row>
    <row r="489" spans="1:13" ht="21.95" customHeight="1" thickBot="1" x14ac:dyDescent="0.3">
      <c r="A489" s="1"/>
      <c r="B489" s="6" t="s">
        <v>886</v>
      </c>
      <c r="C489" s="7" t="s">
        <v>866</v>
      </c>
      <c r="D489" s="8">
        <v>0</v>
      </c>
      <c r="E489" s="8">
        <v>0</v>
      </c>
      <c r="F489" s="8">
        <v>0</v>
      </c>
      <c r="G489" s="8">
        <f t="shared" si="21"/>
        <v>0</v>
      </c>
      <c r="H489" s="8">
        <v>0</v>
      </c>
      <c r="I489" s="8">
        <v>2086961.88</v>
      </c>
      <c r="J489" s="8">
        <v>698863.37</v>
      </c>
      <c r="K489" s="8">
        <f t="shared" si="22"/>
        <v>2785825.25</v>
      </c>
      <c r="L489" s="8">
        <f t="shared" si="23"/>
        <v>-2785825.25</v>
      </c>
      <c r="M489" s="1"/>
    </row>
    <row r="490" spans="1:13" ht="21.95" customHeight="1" thickBot="1" x14ac:dyDescent="0.3">
      <c r="A490" s="1"/>
      <c r="B490" s="6" t="s">
        <v>887</v>
      </c>
      <c r="C490" s="7" t="s">
        <v>870</v>
      </c>
      <c r="D490" s="8">
        <v>0</v>
      </c>
      <c r="E490" s="8">
        <v>0</v>
      </c>
      <c r="F490" s="8">
        <v>0</v>
      </c>
      <c r="G490" s="8">
        <f t="shared" si="21"/>
        <v>0</v>
      </c>
      <c r="H490" s="8">
        <v>0</v>
      </c>
      <c r="I490" s="8">
        <v>217294315.63999999</v>
      </c>
      <c r="J490" s="8">
        <v>6595741.9199999999</v>
      </c>
      <c r="K490" s="8">
        <f t="shared" si="22"/>
        <v>223890057.55999997</v>
      </c>
      <c r="L490" s="8">
        <f t="shared" si="23"/>
        <v>-223890057.55999997</v>
      </c>
      <c r="M490" s="1"/>
    </row>
    <row r="491" spans="1:13" ht="21.95" customHeight="1" thickBot="1" x14ac:dyDescent="0.3">
      <c r="A491" s="1"/>
      <c r="B491" s="6" t="s">
        <v>888</v>
      </c>
      <c r="C491" s="7" t="s">
        <v>889</v>
      </c>
      <c r="D491" s="8">
        <v>40000000</v>
      </c>
      <c r="E491" s="8">
        <v>0</v>
      </c>
      <c r="F491" s="8">
        <v>0</v>
      </c>
      <c r="G491" s="8">
        <f t="shared" si="21"/>
        <v>40000000</v>
      </c>
      <c r="H491" s="8">
        <v>0</v>
      </c>
      <c r="I491" s="8">
        <v>340062.84</v>
      </c>
      <c r="J491" s="8">
        <v>0</v>
      </c>
      <c r="K491" s="8">
        <f t="shared" si="22"/>
        <v>340062.84</v>
      </c>
      <c r="L491" s="8">
        <f t="shared" si="23"/>
        <v>39659937.159999996</v>
      </c>
      <c r="M491" s="1"/>
    </row>
    <row r="492" spans="1:13" ht="12" customHeight="1" thickBot="1" x14ac:dyDescent="0.3">
      <c r="A492" s="1"/>
      <c r="B492" s="6" t="s">
        <v>890</v>
      </c>
      <c r="C492" s="7" t="s">
        <v>891</v>
      </c>
      <c r="D492" s="8">
        <v>40000000</v>
      </c>
      <c r="E492" s="8">
        <v>0</v>
      </c>
      <c r="F492" s="8">
        <v>0</v>
      </c>
      <c r="G492" s="8">
        <f t="shared" si="21"/>
        <v>40000000</v>
      </c>
      <c r="H492" s="8">
        <v>0</v>
      </c>
      <c r="I492" s="8">
        <v>0</v>
      </c>
      <c r="J492" s="8">
        <v>0</v>
      </c>
      <c r="K492" s="8">
        <f t="shared" si="22"/>
        <v>0</v>
      </c>
      <c r="L492" s="8">
        <f t="shared" si="23"/>
        <v>40000000</v>
      </c>
      <c r="M492" s="1"/>
    </row>
    <row r="493" spans="1:13" ht="12" customHeight="1" thickBot="1" x14ac:dyDescent="0.3">
      <c r="A493" s="1"/>
      <c r="B493" s="6" t="s">
        <v>892</v>
      </c>
      <c r="C493" s="7" t="s">
        <v>891</v>
      </c>
      <c r="D493" s="8">
        <v>40000000</v>
      </c>
      <c r="E493" s="8">
        <v>0</v>
      </c>
      <c r="F493" s="8">
        <v>0</v>
      </c>
      <c r="G493" s="8">
        <f t="shared" si="21"/>
        <v>40000000</v>
      </c>
      <c r="H493" s="8">
        <v>0</v>
      </c>
      <c r="I493" s="8">
        <v>0</v>
      </c>
      <c r="J493" s="8">
        <v>0</v>
      </c>
      <c r="K493" s="8">
        <f t="shared" si="22"/>
        <v>0</v>
      </c>
      <c r="L493" s="8">
        <f t="shared" si="23"/>
        <v>40000000</v>
      </c>
      <c r="M493" s="1"/>
    </row>
    <row r="494" spans="1:13" ht="21.95" customHeight="1" thickBot="1" x14ac:dyDescent="0.3">
      <c r="A494" s="1"/>
      <c r="B494" s="6" t="s">
        <v>893</v>
      </c>
      <c r="C494" s="7" t="s">
        <v>883</v>
      </c>
      <c r="D494" s="8">
        <v>0</v>
      </c>
      <c r="E494" s="8">
        <v>0</v>
      </c>
      <c r="F494" s="8">
        <v>0</v>
      </c>
      <c r="G494" s="8">
        <f t="shared" si="21"/>
        <v>0</v>
      </c>
      <c r="H494" s="8">
        <v>0</v>
      </c>
      <c r="I494" s="8">
        <v>340062.84</v>
      </c>
      <c r="J494" s="8">
        <v>0</v>
      </c>
      <c r="K494" s="8">
        <f t="shared" si="22"/>
        <v>340062.84</v>
      </c>
      <c r="L494" s="8">
        <f t="shared" si="23"/>
        <v>-340062.84</v>
      </c>
      <c r="M494" s="1"/>
    </row>
    <row r="495" spans="1:13" ht="21.95" customHeight="1" thickBot="1" x14ac:dyDescent="0.3">
      <c r="A495" s="1"/>
      <c r="B495" s="6" t="s">
        <v>894</v>
      </c>
      <c r="C495" s="7" t="s">
        <v>883</v>
      </c>
      <c r="D495" s="8">
        <v>0</v>
      </c>
      <c r="E495" s="8">
        <v>0</v>
      </c>
      <c r="F495" s="8">
        <v>0</v>
      </c>
      <c r="G495" s="8">
        <f t="shared" si="21"/>
        <v>0</v>
      </c>
      <c r="H495" s="8">
        <v>0</v>
      </c>
      <c r="I495" s="8">
        <v>340062.84</v>
      </c>
      <c r="J495" s="8">
        <v>0</v>
      </c>
      <c r="K495" s="8">
        <f t="shared" si="22"/>
        <v>340062.84</v>
      </c>
      <c r="L495" s="8">
        <f t="shared" si="23"/>
        <v>-340062.84</v>
      </c>
      <c r="M495" s="1"/>
    </row>
    <row r="496" spans="1:13" ht="21.95" customHeight="1" thickBot="1" x14ac:dyDescent="0.3">
      <c r="A496" s="1"/>
      <c r="B496" s="6" t="s">
        <v>895</v>
      </c>
      <c r="C496" s="7" t="s">
        <v>896</v>
      </c>
      <c r="D496" s="8">
        <v>1918545936</v>
      </c>
      <c r="E496" s="8">
        <v>0</v>
      </c>
      <c r="F496" s="8">
        <v>0</v>
      </c>
      <c r="G496" s="8">
        <f t="shared" si="21"/>
        <v>1918545936</v>
      </c>
      <c r="H496" s="8">
        <v>0</v>
      </c>
      <c r="I496" s="8">
        <v>389912343.33999997</v>
      </c>
      <c r="J496" s="8">
        <v>1329826112.28</v>
      </c>
      <c r="K496" s="8">
        <f t="shared" si="22"/>
        <v>1719738455.6199999</v>
      </c>
      <c r="L496" s="8">
        <f t="shared" si="23"/>
        <v>198807480.38000011</v>
      </c>
      <c r="M496" s="1"/>
    </row>
    <row r="497" spans="1:13" ht="57" customHeight="1" thickBot="1" x14ac:dyDescent="0.3">
      <c r="A497" s="1"/>
      <c r="B497" s="6" t="s">
        <v>897</v>
      </c>
      <c r="C497" s="7" t="s">
        <v>898</v>
      </c>
      <c r="D497" s="8">
        <v>587610343</v>
      </c>
      <c r="E497" s="8">
        <v>0</v>
      </c>
      <c r="F497" s="8">
        <v>0</v>
      </c>
      <c r="G497" s="8">
        <f t="shared" si="21"/>
        <v>587610343</v>
      </c>
      <c r="H497" s="8">
        <v>0</v>
      </c>
      <c r="I497" s="8">
        <v>0</v>
      </c>
      <c r="J497" s="8">
        <v>0</v>
      </c>
      <c r="K497" s="8">
        <f t="shared" si="22"/>
        <v>0</v>
      </c>
      <c r="L497" s="8">
        <f t="shared" si="23"/>
        <v>587610343</v>
      </c>
      <c r="M497" s="1"/>
    </row>
    <row r="498" spans="1:13" ht="57" customHeight="1" thickBot="1" x14ac:dyDescent="0.3">
      <c r="A498" s="1"/>
      <c r="B498" s="6" t="s">
        <v>899</v>
      </c>
      <c r="C498" s="7" t="s">
        <v>898</v>
      </c>
      <c r="D498" s="8">
        <v>587610343</v>
      </c>
      <c r="E498" s="8">
        <v>0</v>
      </c>
      <c r="F498" s="8">
        <v>0</v>
      </c>
      <c r="G498" s="8">
        <f t="shared" si="21"/>
        <v>587610343</v>
      </c>
      <c r="H498" s="8">
        <v>0</v>
      </c>
      <c r="I498" s="8">
        <v>0</v>
      </c>
      <c r="J498" s="8">
        <v>0</v>
      </c>
      <c r="K498" s="8">
        <f t="shared" si="22"/>
        <v>0</v>
      </c>
      <c r="L498" s="8">
        <f t="shared" si="23"/>
        <v>587610343</v>
      </c>
      <c r="M498" s="1"/>
    </row>
    <row r="499" spans="1:13" ht="45" customHeight="1" thickBot="1" x14ac:dyDescent="0.3">
      <c r="A499" s="1"/>
      <c r="B499" s="6" t="s">
        <v>900</v>
      </c>
      <c r="C499" s="7" t="s">
        <v>901</v>
      </c>
      <c r="D499" s="8">
        <v>1330935593</v>
      </c>
      <c r="E499" s="8">
        <v>0</v>
      </c>
      <c r="F499" s="8">
        <v>0</v>
      </c>
      <c r="G499" s="8">
        <f t="shared" si="21"/>
        <v>1330935593</v>
      </c>
      <c r="H499" s="8">
        <v>0</v>
      </c>
      <c r="I499" s="8">
        <v>389912343.33999997</v>
      </c>
      <c r="J499" s="8">
        <v>1329826112.28</v>
      </c>
      <c r="K499" s="8">
        <f t="shared" si="22"/>
        <v>1719738455.6199999</v>
      </c>
      <c r="L499" s="8">
        <f t="shared" si="23"/>
        <v>-388802862.61999989</v>
      </c>
      <c r="M499" s="1"/>
    </row>
    <row r="500" spans="1:13" ht="45" customHeight="1" thickBot="1" x14ac:dyDescent="0.3">
      <c r="A500" s="1"/>
      <c r="B500" s="6" t="s">
        <v>902</v>
      </c>
      <c r="C500" s="7" t="s">
        <v>901</v>
      </c>
      <c r="D500" s="8">
        <v>1330935593</v>
      </c>
      <c r="E500" s="8">
        <v>0</v>
      </c>
      <c r="F500" s="8">
        <v>0</v>
      </c>
      <c r="G500" s="8">
        <f t="shared" si="21"/>
        <v>1330935593</v>
      </c>
      <c r="H500" s="8">
        <v>0</v>
      </c>
      <c r="I500" s="8">
        <v>389912343.33999997</v>
      </c>
      <c r="J500" s="8">
        <v>1329826112.28</v>
      </c>
      <c r="K500" s="8">
        <f t="shared" si="22"/>
        <v>1719738455.6199999</v>
      </c>
      <c r="L500" s="8">
        <f t="shared" si="23"/>
        <v>-388802862.61999989</v>
      </c>
      <c r="M500" s="1"/>
    </row>
    <row r="501" spans="1:13" ht="21.95" customHeight="1" thickBot="1" x14ac:dyDescent="0.3">
      <c r="A501" s="1"/>
      <c r="B501" s="6" t="s">
        <v>903</v>
      </c>
      <c r="C501" s="7" t="s">
        <v>904</v>
      </c>
      <c r="D501" s="8">
        <v>2112371566</v>
      </c>
      <c r="E501" s="8">
        <v>0</v>
      </c>
      <c r="F501" s="8">
        <v>0</v>
      </c>
      <c r="G501" s="8">
        <f t="shared" si="21"/>
        <v>2112371566</v>
      </c>
      <c r="H501" s="8">
        <v>0</v>
      </c>
      <c r="I501" s="8">
        <v>0</v>
      </c>
      <c r="J501" s="8">
        <v>2236087792.8899999</v>
      </c>
      <c r="K501" s="8">
        <f t="shared" si="22"/>
        <v>2236087792.8899999</v>
      </c>
      <c r="L501" s="8">
        <f t="shared" si="23"/>
        <v>-123716226.88999987</v>
      </c>
      <c r="M501" s="1"/>
    </row>
    <row r="502" spans="1:13" ht="21.95" customHeight="1" thickBot="1" x14ac:dyDescent="0.3">
      <c r="A502" s="1"/>
      <c r="B502" s="6" t="s">
        <v>905</v>
      </c>
      <c r="C502" s="7" t="s">
        <v>906</v>
      </c>
      <c r="D502" s="8">
        <v>2112371566</v>
      </c>
      <c r="E502" s="8">
        <v>0</v>
      </c>
      <c r="F502" s="8">
        <v>0</v>
      </c>
      <c r="G502" s="8">
        <f t="shared" si="21"/>
        <v>2112371566</v>
      </c>
      <c r="H502" s="8">
        <v>0</v>
      </c>
      <c r="I502" s="8">
        <v>0</v>
      </c>
      <c r="J502" s="8">
        <v>2236087792.8899999</v>
      </c>
      <c r="K502" s="8">
        <f t="shared" si="22"/>
        <v>2236087792.8899999</v>
      </c>
      <c r="L502" s="8">
        <f t="shared" si="23"/>
        <v>-123716226.88999987</v>
      </c>
      <c r="M502" s="1"/>
    </row>
    <row r="503" spans="1:13" ht="21.95" customHeight="1" thickBot="1" x14ac:dyDescent="0.3">
      <c r="A503" s="1"/>
      <c r="B503" s="6" t="s">
        <v>907</v>
      </c>
      <c r="C503" s="7" t="s">
        <v>908</v>
      </c>
      <c r="D503" s="8">
        <v>2112371566</v>
      </c>
      <c r="E503" s="8">
        <v>0</v>
      </c>
      <c r="F503" s="8">
        <v>0</v>
      </c>
      <c r="G503" s="8">
        <f t="shared" si="21"/>
        <v>2112371566</v>
      </c>
      <c r="H503" s="8">
        <v>0</v>
      </c>
      <c r="I503" s="8">
        <v>0</v>
      </c>
      <c r="J503" s="8">
        <v>2236087792.8899999</v>
      </c>
      <c r="K503" s="8">
        <f t="shared" si="22"/>
        <v>2236087792.8899999</v>
      </c>
      <c r="L503" s="8">
        <f t="shared" si="23"/>
        <v>-123716226.88999987</v>
      </c>
      <c r="M503" s="1"/>
    </row>
    <row r="504" spans="1:13" ht="21.95" customHeight="1" thickBot="1" x14ac:dyDescent="0.3">
      <c r="A504" s="1"/>
      <c r="B504" s="6" t="s">
        <v>909</v>
      </c>
      <c r="C504" s="7" t="s">
        <v>908</v>
      </c>
      <c r="D504" s="8">
        <v>2112371566</v>
      </c>
      <c r="E504" s="8">
        <v>0</v>
      </c>
      <c r="F504" s="8">
        <v>0</v>
      </c>
      <c r="G504" s="8">
        <f t="shared" si="21"/>
        <v>2112371566</v>
      </c>
      <c r="H504" s="8">
        <v>0</v>
      </c>
      <c r="I504" s="8">
        <v>0</v>
      </c>
      <c r="J504" s="8">
        <v>2236087792.8899999</v>
      </c>
      <c r="K504" s="8">
        <f t="shared" si="22"/>
        <v>2236087792.8899999</v>
      </c>
      <c r="L504" s="8">
        <f t="shared" si="23"/>
        <v>-123716226.88999987</v>
      </c>
      <c r="M504" s="1"/>
    </row>
    <row r="505" spans="1:13" ht="21.95" customHeight="1" thickBot="1" x14ac:dyDescent="0.3">
      <c r="A505" s="1"/>
      <c r="B505" s="6" t="s">
        <v>910</v>
      </c>
      <c r="C505" s="7" t="s">
        <v>911</v>
      </c>
      <c r="D505" s="8">
        <v>45928543933</v>
      </c>
      <c r="E505" s="8">
        <v>0</v>
      </c>
      <c r="F505" s="8">
        <v>0</v>
      </c>
      <c r="G505" s="8">
        <f t="shared" si="21"/>
        <v>45928543933</v>
      </c>
      <c r="H505" s="8">
        <v>0</v>
      </c>
      <c r="I505" s="8">
        <v>129370614.22</v>
      </c>
      <c r="J505" s="8">
        <v>24100141998.759998</v>
      </c>
      <c r="K505" s="8">
        <f t="shared" si="22"/>
        <v>24229512612.98</v>
      </c>
      <c r="L505" s="8">
        <f t="shared" si="23"/>
        <v>21699031320.02</v>
      </c>
      <c r="M505" s="1"/>
    </row>
    <row r="506" spans="1:13" ht="12" customHeight="1" thickBot="1" x14ac:dyDescent="0.3">
      <c r="A506" s="1"/>
      <c r="B506" s="6" t="s">
        <v>912</v>
      </c>
      <c r="C506" s="7" t="s">
        <v>913</v>
      </c>
      <c r="D506" s="8">
        <v>28789685572</v>
      </c>
      <c r="E506" s="8">
        <v>0</v>
      </c>
      <c r="F506" s="8">
        <v>0</v>
      </c>
      <c r="G506" s="8">
        <f t="shared" si="21"/>
        <v>28789685572</v>
      </c>
      <c r="H506" s="8">
        <v>0</v>
      </c>
      <c r="I506" s="8">
        <v>0</v>
      </c>
      <c r="J506" s="8">
        <v>15129443505.209999</v>
      </c>
      <c r="K506" s="8">
        <f t="shared" si="22"/>
        <v>15129443505.209999</v>
      </c>
      <c r="L506" s="8">
        <f t="shared" si="23"/>
        <v>13660242066.790001</v>
      </c>
      <c r="M506" s="1"/>
    </row>
    <row r="507" spans="1:13" ht="33.950000000000003" customHeight="1" thickBot="1" x14ac:dyDescent="0.3">
      <c r="A507" s="1"/>
      <c r="B507" s="6" t="s">
        <v>914</v>
      </c>
      <c r="C507" s="7" t="s">
        <v>915</v>
      </c>
      <c r="D507" s="8">
        <v>25633898448</v>
      </c>
      <c r="E507" s="8">
        <v>0</v>
      </c>
      <c r="F507" s="8">
        <v>0</v>
      </c>
      <c r="G507" s="8">
        <f t="shared" si="21"/>
        <v>25633898448</v>
      </c>
      <c r="H507" s="8">
        <v>0</v>
      </c>
      <c r="I507" s="8">
        <v>0</v>
      </c>
      <c r="J507" s="8">
        <v>13404390818.530001</v>
      </c>
      <c r="K507" s="8">
        <f t="shared" si="22"/>
        <v>13404390818.530001</v>
      </c>
      <c r="L507" s="8">
        <f t="shared" si="23"/>
        <v>12229507629.469999</v>
      </c>
      <c r="M507" s="1"/>
    </row>
    <row r="508" spans="1:13" ht="21.95" customHeight="1" thickBot="1" x14ac:dyDescent="0.3">
      <c r="A508" s="1"/>
      <c r="B508" s="6" t="s">
        <v>916</v>
      </c>
      <c r="C508" s="7" t="s">
        <v>917</v>
      </c>
      <c r="D508" s="8">
        <v>24909994425</v>
      </c>
      <c r="E508" s="8">
        <v>0</v>
      </c>
      <c r="F508" s="8">
        <v>0</v>
      </c>
      <c r="G508" s="8">
        <f t="shared" si="21"/>
        <v>24909994425</v>
      </c>
      <c r="H508" s="8">
        <v>0</v>
      </c>
      <c r="I508" s="8">
        <v>0</v>
      </c>
      <c r="J508" s="8">
        <v>12831509268.120001</v>
      </c>
      <c r="K508" s="8">
        <f t="shared" si="22"/>
        <v>12831509268.120001</v>
      </c>
      <c r="L508" s="8">
        <f t="shared" si="23"/>
        <v>12078485156.879999</v>
      </c>
      <c r="M508" s="1"/>
    </row>
    <row r="509" spans="1:13" ht="21.95" customHeight="1" thickBot="1" x14ac:dyDescent="0.3">
      <c r="A509" s="1"/>
      <c r="B509" s="6" t="s">
        <v>918</v>
      </c>
      <c r="C509" s="7" t="s">
        <v>919</v>
      </c>
      <c r="D509" s="8">
        <v>723904023</v>
      </c>
      <c r="E509" s="8">
        <v>0</v>
      </c>
      <c r="F509" s="8">
        <v>0</v>
      </c>
      <c r="G509" s="8">
        <f t="shared" si="21"/>
        <v>723904023</v>
      </c>
      <c r="H509" s="8">
        <v>0</v>
      </c>
      <c r="I509" s="8">
        <v>0</v>
      </c>
      <c r="J509" s="8">
        <v>572881550.40999997</v>
      </c>
      <c r="K509" s="8">
        <f t="shared" si="22"/>
        <v>572881550.40999997</v>
      </c>
      <c r="L509" s="8">
        <f t="shared" si="23"/>
        <v>151022472.59000003</v>
      </c>
      <c r="M509" s="1"/>
    </row>
    <row r="510" spans="1:13" ht="33.950000000000003" customHeight="1" thickBot="1" x14ac:dyDescent="0.3">
      <c r="A510" s="1"/>
      <c r="B510" s="6" t="s">
        <v>920</v>
      </c>
      <c r="C510" s="7" t="s">
        <v>921</v>
      </c>
      <c r="D510" s="8">
        <v>3155787124</v>
      </c>
      <c r="E510" s="8">
        <v>0</v>
      </c>
      <c r="F510" s="8">
        <v>0</v>
      </c>
      <c r="G510" s="8">
        <f t="shared" si="21"/>
        <v>3155787124</v>
      </c>
      <c r="H510" s="8">
        <v>0</v>
      </c>
      <c r="I510" s="8">
        <v>0</v>
      </c>
      <c r="J510" s="8">
        <v>1725052686.6800001</v>
      </c>
      <c r="K510" s="8">
        <f t="shared" si="22"/>
        <v>1725052686.6800001</v>
      </c>
      <c r="L510" s="8">
        <f t="shared" si="23"/>
        <v>1430734437.3199999</v>
      </c>
      <c r="M510" s="1"/>
    </row>
    <row r="511" spans="1:13" ht="33.950000000000003" customHeight="1" thickBot="1" x14ac:dyDescent="0.3">
      <c r="A511" s="1"/>
      <c r="B511" s="6" t="s">
        <v>922</v>
      </c>
      <c r="C511" s="7" t="s">
        <v>921</v>
      </c>
      <c r="D511" s="8">
        <v>3155787124</v>
      </c>
      <c r="E511" s="8">
        <v>0</v>
      </c>
      <c r="F511" s="8">
        <v>0</v>
      </c>
      <c r="G511" s="8">
        <f t="shared" si="21"/>
        <v>3155787124</v>
      </c>
      <c r="H511" s="8">
        <v>0</v>
      </c>
      <c r="I511" s="8">
        <v>0</v>
      </c>
      <c r="J511" s="8">
        <v>1725052686.6800001</v>
      </c>
      <c r="K511" s="8">
        <f t="shared" si="22"/>
        <v>1725052686.6800001</v>
      </c>
      <c r="L511" s="8">
        <f t="shared" si="23"/>
        <v>1430734437.3199999</v>
      </c>
      <c r="M511" s="1"/>
    </row>
    <row r="512" spans="1:13" ht="12" customHeight="1" thickBot="1" x14ac:dyDescent="0.3">
      <c r="A512" s="1"/>
      <c r="B512" s="6" t="s">
        <v>923</v>
      </c>
      <c r="C512" s="7" t="s">
        <v>924</v>
      </c>
      <c r="D512" s="8">
        <v>17138858361</v>
      </c>
      <c r="E512" s="8">
        <v>0</v>
      </c>
      <c r="F512" s="8">
        <v>0</v>
      </c>
      <c r="G512" s="8">
        <f t="shared" si="21"/>
        <v>17138858361</v>
      </c>
      <c r="H512" s="8">
        <v>0</v>
      </c>
      <c r="I512" s="8">
        <v>129370614.22</v>
      </c>
      <c r="J512" s="8">
        <v>8962154204</v>
      </c>
      <c r="K512" s="8">
        <f t="shared" si="22"/>
        <v>9091524818.2199993</v>
      </c>
      <c r="L512" s="8">
        <f t="shared" si="23"/>
        <v>8047333542.7800007</v>
      </c>
      <c r="M512" s="1"/>
    </row>
    <row r="513" spans="1:13" ht="33.950000000000003" customHeight="1" thickBot="1" x14ac:dyDescent="0.3">
      <c r="A513" s="1"/>
      <c r="B513" s="6" t="s">
        <v>925</v>
      </c>
      <c r="C513" s="7" t="s">
        <v>926</v>
      </c>
      <c r="D513" s="8">
        <v>17138858361</v>
      </c>
      <c r="E513" s="8">
        <v>0</v>
      </c>
      <c r="F513" s="8">
        <v>0</v>
      </c>
      <c r="G513" s="8">
        <f t="shared" si="21"/>
        <v>17138858361</v>
      </c>
      <c r="H513" s="8">
        <v>0</v>
      </c>
      <c r="I513" s="8">
        <v>129370614.22</v>
      </c>
      <c r="J513" s="8">
        <v>8962154204</v>
      </c>
      <c r="K513" s="8">
        <f t="shared" si="22"/>
        <v>9091524818.2199993</v>
      </c>
      <c r="L513" s="8">
        <f t="shared" si="23"/>
        <v>8047333542.7800007</v>
      </c>
      <c r="M513" s="1"/>
    </row>
    <row r="514" spans="1:13" ht="45" customHeight="1" thickBot="1" x14ac:dyDescent="0.3">
      <c r="A514" s="1"/>
      <c r="B514" s="6" t="s">
        <v>927</v>
      </c>
      <c r="C514" s="7" t="s">
        <v>928</v>
      </c>
      <c r="D514" s="8">
        <v>5134474308</v>
      </c>
      <c r="E514" s="8">
        <v>0</v>
      </c>
      <c r="F514" s="8">
        <v>0</v>
      </c>
      <c r="G514" s="8">
        <f t="shared" si="21"/>
        <v>5134474308</v>
      </c>
      <c r="H514" s="8">
        <v>0</v>
      </c>
      <c r="I514" s="8">
        <v>0</v>
      </c>
      <c r="J514" s="8">
        <v>3080684584.8000002</v>
      </c>
      <c r="K514" s="8">
        <f t="shared" si="22"/>
        <v>3080684584.8000002</v>
      </c>
      <c r="L514" s="8">
        <f t="shared" si="23"/>
        <v>2053789723.1999998</v>
      </c>
      <c r="M514" s="1"/>
    </row>
    <row r="515" spans="1:13" ht="45" customHeight="1" thickBot="1" x14ac:dyDescent="0.3">
      <c r="A515" s="1"/>
      <c r="B515" s="6" t="s">
        <v>929</v>
      </c>
      <c r="C515" s="7" t="s">
        <v>930</v>
      </c>
      <c r="D515" s="8">
        <v>12004384053</v>
      </c>
      <c r="E515" s="8">
        <v>0</v>
      </c>
      <c r="F515" s="8">
        <v>0</v>
      </c>
      <c r="G515" s="8">
        <f t="shared" si="21"/>
        <v>12004384053</v>
      </c>
      <c r="H515" s="8">
        <v>0</v>
      </c>
      <c r="I515" s="8">
        <v>129370614.22</v>
      </c>
      <c r="J515" s="8">
        <v>5881469619.1999998</v>
      </c>
      <c r="K515" s="8">
        <f t="shared" si="22"/>
        <v>6010840233.4200001</v>
      </c>
      <c r="L515" s="8">
        <f t="shared" si="23"/>
        <v>5993543819.5799999</v>
      </c>
      <c r="M515" s="1"/>
    </row>
    <row r="516" spans="1:13" ht="12" customHeight="1" thickBot="1" x14ac:dyDescent="0.3">
      <c r="A516" s="1"/>
      <c r="B516" s="6" t="s">
        <v>931</v>
      </c>
      <c r="C516" s="7" t="s">
        <v>932</v>
      </c>
      <c r="D516" s="8">
        <v>0</v>
      </c>
      <c r="E516" s="8">
        <v>0</v>
      </c>
      <c r="F516" s="8">
        <v>0</v>
      </c>
      <c r="G516" s="8">
        <f t="shared" si="21"/>
        <v>0</v>
      </c>
      <c r="H516" s="8">
        <v>0</v>
      </c>
      <c r="I516" s="8">
        <v>0</v>
      </c>
      <c r="J516" s="8">
        <v>8544289.5500000007</v>
      </c>
      <c r="K516" s="8">
        <f t="shared" si="22"/>
        <v>8544289.5500000007</v>
      </c>
      <c r="L516" s="8">
        <f t="shared" si="23"/>
        <v>-8544289.5500000007</v>
      </c>
      <c r="M516" s="1"/>
    </row>
    <row r="517" spans="1:13" ht="12" customHeight="1" thickBot="1" x14ac:dyDescent="0.3">
      <c r="A517" s="1"/>
      <c r="B517" s="6" t="s">
        <v>933</v>
      </c>
      <c r="C517" s="7" t="s">
        <v>934</v>
      </c>
      <c r="D517" s="8">
        <v>0</v>
      </c>
      <c r="E517" s="8">
        <v>0</v>
      </c>
      <c r="F517" s="8">
        <v>0</v>
      </c>
      <c r="G517" s="8">
        <f t="shared" si="21"/>
        <v>0</v>
      </c>
      <c r="H517" s="8">
        <v>0</v>
      </c>
      <c r="I517" s="8">
        <v>0</v>
      </c>
      <c r="J517" s="8">
        <v>344289.55</v>
      </c>
      <c r="K517" s="8">
        <f t="shared" si="22"/>
        <v>344289.55</v>
      </c>
      <c r="L517" s="8">
        <f t="shared" si="23"/>
        <v>-344289.55</v>
      </c>
      <c r="M517" s="1"/>
    </row>
    <row r="518" spans="1:13" ht="12" customHeight="1" thickBot="1" x14ac:dyDescent="0.3">
      <c r="A518" s="1"/>
      <c r="B518" s="6" t="s">
        <v>935</v>
      </c>
      <c r="C518" s="7" t="s">
        <v>934</v>
      </c>
      <c r="D518" s="8">
        <v>0</v>
      </c>
      <c r="E518" s="8">
        <v>0</v>
      </c>
      <c r="F518" s="8">
        <v>0</v>
      </c>
      <c r="G518" s="8">
        <f t="shared" si="21"/>
        <v>0</v>
      </c>
      <c r="H518" s="8">
        <v>0</v>
      </c>
      <c r="I518" s="8">
        <v>0</v>
      </c>
      <c r="J518" s="8">
        <v>344289.55</v>
      </c>
      <c r="K518" s="8">
        <f t="shared" si="22"/>
        <v>344289.55</v>
      </c>
      <c r="L518" s="8">
        <f t="shared" si="23"/>
        <v>-344289.55</v>
      </c>
      <c r="M518" s="1"/>
    </row>
    <row r="519" spans="1:13" ht="12" customHeight="1" thickBot="1" x14ac:dyDescent="0.3">
      <c r="A519" s="1"/>
      <c r="B519" s="6" t="s">
        <v>936</v>
      </c>
      <c r="C519" s="7" t="s">
        <v>937</v>
      </c>
      <c r="D519" s="8">
        <v>0</v>
      </c>
      <c r="E519" s="8">
        <v>0</v>
      </c>
      <c r="F519" s="8">
        <v>0</v>
      </c>
      <c r="G519" s="8">
        <f t="shared" si="21"/>
        <v>0</v>
      </c>
      <c r="H519" s="8">
        <v>0</v>
      </c>
      <c r="I519" s="8">
        <v>0</v>
      </c>
      <c r="J519" s="8">
        <v>8200000</v>
      </c>
      <c r="K519" s="8">
        <f t="shared" si="22"/>
        <v>8200000</v>
      </c>
      <c r="L519" s="8">
        <f t="shared" si="23"/>
        <v>-8200000</v>
      </c>
      <c r="M519" s="1"/>
    </row>
    <row r="520" spans="1:13" ht="12" customHeight="1" thickBot="1" x14ac:dyDescent="0.3">
      <c r="A520" s="1"/>
      <c r="B520" s="6" t="s">
        <v>938</v>
      </c>
      <c r="C520" s="7" t="s">
        <v>937</v>
      </c>
      <c r="D520" s="8">
        <v>0</v>
      </c>
      <c r="E520" s="8">
        <v>0</v>
      </c>
      <c r="F520" s="8">
        <v>0</v>
      </c>
      <c r="G520" s="8">
        <f t="shared" si="21"/>
        <v>0</v>
      </c>
      <c r="H520" s="8">
        <v>0</v>
      </c>
      <c r="I520" s="8">
        <v>0</v>
      </c>
      <c r="J520" s="8">
        <v>8200000</v>
      </c>
      <c r="K520" s="8">
        <f t="shared" si="22"/>
        <v>8200000</v>
      </c>
      <c r="L520" s="8">
        <f t="shared" si="23"/>
        <v>-8200000</v>
      </c>
      <c r="M520" s="1"/>
    </row>
    <row r="521" spans="1:13" ht="12" customHeight="1" thickBot="1" x14ac:dyDescent="0.3">
      <c r="A521" s="1"/>
      <c r="B521" s="6" t="s">
        <v>939</v>
      </c>
      <c r="C521" s="7" t="s">
        <v>940</v>
      </c>
      <c r="D521" s="8">
        <v>10272568950</v>
      </c>
      <c r="E521" s="8">
        <v>0</v>
      </c>
      <c r="F521" s="8">
        <v>0</v>
      </c>
      <c r="G521" s="8">
        <f t="shared" si="21"/>
        <v>10272568950</v>
      </c>
      <c r="H521" s="8">
        <v>0</v>
      </c>
      <c r="I521" s="8">
        <v>0</v>
      </c>
      <c r="J521" s="8">
        <v>5453700695.96</v>
      </c>
      <c r="K521" s="8">
        <f t="shared" si="22"/>
        <v>5453700695.96</v>
      </c>
      <c r="L521" s="8">
        <f t="shared" si="23"/>
        <v>4818868254.04</v>
      </c>
      <c r="M521" s="1"/>
    </row>
    <row r="522" spans="1:13" ht="21.95" customHeight="1" thickBot="1" x14ac:dyDescent="0.3">
      <c r="A522" s="1"/>
      <c r="B522" s="6" t="s">
        <v>941</v>
      </c>
      <c r="C522" s="7" t="s">
        <v>942</v>
      </c>
      <c r="D522" s="8">
        <v>2972817870</v>
      </c>
      <c r="E522" s="8">
        <v>0</v>
      </c>
      <c r="F522" s="8">
        <v>0</v>
      </c>
      <c r="G522" s="8">
        <f t="shared" si="21"/>
        <v>2972817870</v>
      </c>
      <c r="H522" s="8">
        <v>0</v>
      </c>
      <c r="I522" s="8">
        <v>0</v>
      </c>
      <c r="J522" s="8">
        <v>204817850.88999999</v>
      </c>
      <c r="K522" s="8">
        <f t="shared" si="22"/>
        <v>204817850.88999999</v>
      </c>
      <c r="L522" s="8">
        <f t="shared" si="23"/>
        <v>2768000019.1100001</v>
      </c>
      <c r="M522" s="1"/>
    </row>
    <row r="523" spans="1:13" ht="33.950000000000003" customHeight="1" thickBot="1" x14ac:dyDescent="0.3">
      <c r="A523" s="1"/>
      <c r="B523" s="6" t="s">
        <v>943</v>
      </c>
      <c r="C523" s="7" t="s">
        <v>944</v>
      </c>
      <c r="D523" s="8">
        <v>2972817870</v>
      </c>
      <c r="E523" s="8">
        <v>0</v>
      </c>
      <c r="F523" s="8">
        <v>0</v>
      </c>
      <c r="G523" s="8">
        <f t="shared" si="21"/>
        <v>2972817870</v>
      </c>
      <c r="H523" s="8">
        <v>0</v>
      </c>
      <c r="I523" s="8">
        <v>0</v>
      </c>
      <c r="J523" s="8">
        <v>204817850.88999999</v>
      </c>
      <c r="K523" s="8">
        <f t="shared" si="22"/>
        <v>204817850.88999999</v>
      </c>
      <c r="L523" s="8">
        <f t="shared" si="23"/>
        <v>2768000019.1100001</v>
      </c>
      <c r="M523" s="1"/>
    </row>
    <row r="524" spans="1:13" ht="12" customHeight="1" thickBot="1" x14ac:dyDescent="0.3">
      <c r="A524" s="1"/>
      <c r="B524" s="6" t="s">
        <v>945</v>
      </c>
      <c r="C524" s="7" t="s">
        <v>946</v>
      </c>
      <c r="D524" s="8">
        <v>2972817870</v>
      </c>
      <c r="E524" s="8">
        <v>0</v>
      </c>
      <c r="F524" s="8">
        <v>0</v>
      </c>
      <c r="G524" s="8">
        <f t="shared" si="21"/>
        <v>2972817870</v>
      </c>
      <c r="H524" s="8">
        <v>0</v>
      </c>
      <c r="I524" s="8">
        <v>0</v>
      </c>
      <c r="J524" s="8">
        <v>204817850.88999999</v>
      </c>
      <c r="K524" s="8">
        <f t="shared" si="22"/>
        <v>204817850.88999999</v>
      </c>
      <c r="L524" s="8">
        <f t="shared" si="23"/>
        <v>2768000019.1100001</v>
      </c>
      <c r="M524" s="1"/>
    </row>
    <row r="525" spans="1:13" ht="21.95" customHeight="1" thickBot="1" x14ac:dyDescent="0.3">
      <c r="A525" s="1"/>
      <c r="B525" s="6" t="s">
        <v>947</v>
      </c>
      <c r="C525" s="7" t="s">
        <v>948</v>
      </c>
      <c r="D525" s="8">
        <v>2928678278</v>
      </c>
      <c r="E525" s="8">
        <v>0</v>
      </c>
      <c r="F525" s="8">
        <v>0</v>
      </c>
      <c r="G525" s="8">
        <f t="shared" si="21"/>
        <v>2928678278</v>
      </c>
      <c r="H525" s="8">
        <v>0</v>
      </c>
      <c r="I525" s="8">
        <v>0</v>
      </c>
      <c r="J525" s="8">
        <v>1145037906.02</v>
      </c>
      <c r="K525" s="8">
        <f t="shared" si="22"/>
        <v>1145037906.02</v>
      </c>
      <c r="L525" s="8">
        <f t="shared" si="23"/>
        <v>1783640371.98</v>
      </c>
      <c r="M525" s="1"/>
    </row>
    <row r="526" spans="1:13" ht="33.950000000000003" customHeight="1" thickBot="1" x14ac:dyDescent="0.3">
      <c r="A526" s="1"/>
      <c r="B526" s="6" t="s">
        <v>949</v>
      </c>
      <c r="C526" s="7" t="s">
        <v>950</v>
      </c>
      <c r="D526" s="8">
        <v>2928678278</v>
      </c>
      <c r="E526" s="8">
        <v>0</v>
      </c>
      <c r="F526" s="8">
        <v>0</v>
      </c>
      <c r="G526" s="8">
        <f t="shared" si="21"/>
        <v>2928678278</v>
      </c>
      <c r="H526" s="8">
        <v>0</v>
      </c>
      <c r="I526" s="8">
        <v>0</v>
      </c>
      <c r="J526" s="8">
        <v>1145037906.02</v>
      </c>
      <c r="K526" s="8">
        <f t="shared" si="22"/>
        <v>1145037906.02</v>
      </c>
      <c r="L526" s="8">
        <f t="shared" si="23"/>
        <v>1783640371.98</v>
      </c>
      <c r="M526" s="1"/>
    </row>
    <row r="527" spans="1:13" ht="12" customHeight="1" thickBot="1" x14ac:dyDescent="0.3">
      <c r="A527" s="1"/>
      <c r="B527" s="6" t="s">
        <v>951</v>
      </c>
      <c r="C527" s="7" t="s">
        <v>952</v>
      </c>
      <c r="D527" s="8">
        <v>2928678278</v>
      </c>
      <c r="E527" s="8">
        <v>0</v>
      </c>
      <c r="F527" s="8">
        <v>0</v>
      </c>
      <c r="G527" s="8">
        <f t="shared" ref="G527:G539" si="24">+D527+E527-F527</f>
        <v>2928678278</v>
      </c>
      <c r="H527" s="8">
        <v>0</v>
      </c>
      <c r="I527" s="8">
        <v>0</v>
      </c>
      <c r="J527" s="8">
        <v>1145037906.02</v>
      </c>
      <c r="K527" s="8">
        <f t="shared" ref="K527:K539" si="25">+H527+I527+J527</f>
        <v>1145037906.02</v>
      </c>
      <c r="L527" s="8">
        <f t="shared" ref="L527:L539" si="26">+G527-K527</f>
        <v>1783640371.98</v>
      </c>
      <c r="M527" s="1"/>
    </row>
    <row r="528" spans="1:13" ht="21.95" customHeight="1" thickBot="1" x14ac:dyDescent="0.3">
      <c r="A528" s="1"/>
      <c r="B528" s="6" t="s">
        <v>953</v>
      </c>
      <c r="C528" s="7" t="s">
        <v>954</v>
      </c>
      <c r="D528" s="8">
        <v>201787109</v>
      </c>
      <c r="E528" s="8">
        <v>0</v>
      </c>
      <c r="F528" s="8">
        <v>0</v>
      </c>
      <c r="G528" s="8">
        <f t="shared" si="24"/>
        <v>201787109</v>
      </c>
      <c r="H528" s="8">
        <v>0</v>
      </c>
      <c r="I528" s="8">
        <v>0</v>
      </c>
      <c r="J528" s="8">
        <v>29564188.760000002</v>
      </c>
      <c r="K528" s="8">
        <f t="shared" si="25"/>
        <v>29564188.760000002</v>
      </c>
      <c r="L528" s="8">
        <f t="shared" si="26"/>
        <v>172222920.24000001</v>
      </c>
      <c r="M528" s="1"/>
    </row>
    <row r="529" spans="1:13" ht="21.95" customHeight="1" thickBot="1" x14ac:dyDescent="0.3">
      <c r="A529" s="1"/>
      <c r="B529" s="6" t="s">
        <v>955</v>
      </c>
      <c r="C529" s="7" t="s">
        <v>956</v>
      </c>
      <c r="D529" s="8">
        <v>201787109</v>
      </c>
      <c r="E529" s="8">
        <v>0</v>
      </c>
      <c r="F529" s="8">
        <v>0</v>
      </c>
      <c r="G529" s="8">
        <f t="shared" si="24"/>
        <v>201787109</v>
      </c>
      <c r="H529" s="8">
        <v>0</v>
      </c>
      <c r="I529" s="8">
        <v>0</v>
      </c>
      <c r="J529" s="8">
        <v>29564188.760000002</v>
      </c>
      <c r="K529" s="8">
        <f t="shared" si="25"/>
        <v>29564188.760000002</v>
      </c>
      <c r="L529" s="8">
        <f t="shared" si="26"/>
        <v>172222920.24000001</v>
      </c>
      <c r="M529" s="1"/>
    </row>
    <row r="530" spans="1:13" ht="21.95" customHeight="1" thickBot="1" x14ac:dyDescent="0.3">
      <c r="A530" s="1"/>
      <c r="B530" s="6" t="s">
        <v>957</v>
      </c>
      <c r="C530" s="7" t="s">
        <v>954</v>
      </c>
      <c r="D530" s="8">
        <v>201787109</v>
      </c>
      <c r="E530" s="8">
        <v>0</v>
      </c>
      <c r="F530" s="8">
        <v>0</v>
      </c>
      <c r="G530" s="8">
        <f t="shared" si="24"/>
        <v>201787109</v>
      </c>
      <c r="H530" s="8">
        <v>0</v>
      </c>
      <c r="I530" s="8">
        <v>0</v>
      </c>
      <c r="J530" s="8">
        <v>29564188.760000002</v>
      </c>
      <c r="K530" s="8">
        <f t="shared" si="25"/>
        <v>29564188.760000002</v>
      </c>
      <c r="L530" s="8">
        <f t="shared" si="26"/>
        <v>172222920.24000001</v>
      </c>
      <c r="M530" s="1"/>
    </row>
    <row r="531" spans="1:13" ht="12" customHeight="1" thickBot="1" x14ac:dyDescent="0.3">
      <c r="A531" s="1"/>
      <c r="B531" s="6" t="s">
        <v>958</v>
      </c>
      <c r="C531" s="7" t="s">
        <v>959</v>
      </c>
      <c r="D531" s="8">
        <v>256064854</v>
      </c>
      <c r="E531" s="8">
        <v>0</v>
      </c>
      <c r="F531" s="8">
        <v>0</v>
      </c>
      <c r="G531" s="8">
        <f t="shared" si="24"/>
        <v>256064854</v>
      </c>
      <c r="H531" s="8">
        <v>0</v>
      </c>
      <c r="I531" s="8">
        <v>0</v>
      </c>
      <c r="J531" s="8">
        <v>0</v>
      </c>
      <c r="K531" s="8">
        <f t="shared" si="25"/>
        <v>0</v>
      </c>
      <c r="L531" s="8">
        <f t="shared" si="26"/>
        <v>256064854</v>
      </c>
      <c r="M531" s="1"/>
    </row>
    <row r="532" spans="1:13" ht="21.95" customHeight="1" thickBot="1" x14ac:dyDescent="0.3">
      <c r="A532" s="1"/>
      <c r="B532" s="6" t="s">
        <v>960</v>
      </c>
      <c r="C532" s="7" t="s">
        <v>961</v>
      </c>
      <c r="D532" s="8">
        <v>256064854</v>
      </c>
      <c r="E532" s="8">
        <v>0</v>
      </c>
      <c r="F532" s="8">
        <v>0</v>
      </c>
      <c r="G532" s="8">
        <f t="shared" si="24"/>
        <v>256064854</v>
      </c>
      <c r="H532" s="8">
        <v>0</v>
      </c>
      <c r="I532" s="8">
        <v>0</v>
      </c>
      <c r="J532" s="8">
        <v>0</v>
      </c>
      <c r="K532" s="8">
        <f t="shared" si="25"/>
        <v>0</v>
      </c>
      <c r="L532" s="8">
        <f t="shared" si="26"/>
        <v>256064854</v>
      </c>
      <c r="M532" s="1"/>
    </row>
    <row r="533" spans="1:13" ht="12" customHeight="1" thickBot="1" x14ac:dyDescent="0.3">
      <c r="A533" s="1"/>
      <c r="B533" s="6" t="s">
        <v>962</v>
      </c>
      <c r="C533" s="7" t="s">
        <v>959</v>
      </c>
      <c r="D533" s="8">
        <v>256064854</v>
      </c>
      <c r="E533" s="8">
        <v>0</v>
      </c>
      <c r="F533" s="8">
        <v>0</v>
      </c>
      <c r="G533" s="8">
        <f t="shared" si="24"/>
        <v>256064854</v>
      </c>
      <c r="H533" s="8">
        <v>0</v>
      </c>
      <c r="I533" s="8">
        <v>0</v>
      </c>
      <c r="J533" s="8">
        <v>0</v>
      </c>
      <c r="K533" s="8">
        <f t="shared" si="25"/>
        <v>0</v>
      </c>
      <c r="L533" s="8">
        <f t="shared" si="26"/>
        <v>256064854</v>
      </c>
      <c r="M533" s="1"/>
    </row>
    <row r="534" spans="1:13" ht="12" customHeight="1" thickBot="1" x14ac:dyDescent="0.3">
      <c r="A534" s="1"/>
      <c r="B534" s="6" t="s">
        <v>963</v>
      </c>
      <c r="C534" s="7" t="s">
        <v>964</v>
      </c>
      <c r="D534" s="8">
        <v>669529830</v>
      </c>
      <c r="E534" s="8">
        <v>0</v>
      </c>
      <c r="F534" s="8">
        <v>0</v>
      </c>
      <c r="G534" s="8">
        <f t="shared" si="24"/>
        <v>669529830</v>
      </c>
      <c r="H534" s="8">
        <v>0</v>
      </c>
      <c r="I534" s="8">
        <v>0</v>
      </c>
      <c r="J534" s="8">
        <v>443082657.75</v>
      </c>
      <c r="K534" s="8">
        <f t="shared" si="25"/>
        <v>443082657.75</v>
      </c>
      <c r="L534" s="8">
        <f t="shared" si="26"/>
        <v>226447172.25</v>
      </c>
      <c r="M534" s="1"/>
    </row>
    <row r="535" spans="1:13" ht="12" customHeight="1" thickBot="1" x14ac:dyDescent="0.3">
      <c r="A535" s="1"/>
      <c r="B535" s="6" t="s">
        <v>965</v>
      </c>
      <c r="C535" s="7" t="s">
        <v>966</v>
      </c>
      <c r="D535" s="8">
        <v>669529830</v>
      </c>
      <c r="E535" s="8">
        <v>0</v>
      </c>
      <c r="F535" s="8">
        <v>0</v>
      </c>
      <c r="G535" s="8">
        <f t="shared" si="24"/>
        <v>669529830</v>
      </c>
      <c r="H535" s="8">
        <v>0</v>
      </c>
      <c r="I535" s="8">
        <v>0</v>
      </c>
      <c r="J535" s="8">
        <v>443082657.75</v>
      </c>
      <c r="K535" s="8">
        <f t="shared" si="25"/>
        <v>443082657.75</v>
      </c>
      <c r="L535" s="8">
        <f t="shared" si="26"/>
        <v>226447172.25</v>
      </c>
      <c r="M535" s="1"/>
    </row>
    <row r="536" spans="1:13" ht="12" customHeight="1" thickBot="1" x14ac:dyDescent="0.3">
      <c r="A536" s="1"/>
      <c r="B536" s="6" t="s">
        <v>967</v>
      </c>
      <c r="C536" s="7" t="s">
        <v>968</v>
      </c>
      <c r="D536" s="8">
        <v>669529830</v>
      </c>
      <c r="E536" s="8">
        <v>0</v>
      </c>
      <c r="F536" s="8">
        <v>0</v>
      </c>
      <c r="G536" s="8">
        <f t="shared" si="24"/>
        <v>669529830</v>
      </c>
      <c r="H536" s="8">
        <v>0</v>
      </c>
      <c r="I536" s="8">
        <v>0</v>
      </c>
      <c r="J536" s="8">
        <v>443082657.75</v>
      </c>
      <c r="K536" s="8">
        <f t="shared" si="25"/>
        <v>443082657.75</v>
      </c>
      <c r="L536" s="8">
        <f t="shared" si="26"/>
        <v>226447172.25</v>
      </c>
      <c r="M536" s="1"/>
    </row>
    <row r="537" spans="1:13" ht="21.95" customHeight="1" thickBot="1" x14ac:dyDescent="0.3">
      <c r="A537" s="1"/>
      <c r="B537" s="6" t="s">
        <v>969</v>
      </c>
      <c r="C537" s="7" t="s">
        <v>970</v>
      </c>
      <c r="D537" s="8">
        <v>3243691009</v>
      </c>
      <c r="E537" s="8">
        <v>0</v>
      </c>
      <c r="F537" s="8">
        <v>0</v>
      </c>
      <c r="G537" s="8">
        <f t="shared" si="24"/>
        <v>3243691009</v>
      </c>
      <c r="H537" s="8">
        <v>0</v>
      </c>
      <c r="I537" s="8">
        <v>0</v>
      </c>
      <c r="J537" s="8">
        <v>3631198092.54</v>
      </c>
      <c r="K537" s="8">
        <f t="shared" si="25"/>
        <v>3631198092.54</v>
      </c>
      <c r="L537" s="8">
        <f t="shared" si="26"/>
        <v>-387507083.53999996</v>
      </c>
      <c r="M537" s="1"/>
    </row>
    <row r="538" spans="1:13" ht="12" customHeight="1" thickBot="1" x14ac:dyDescent="0.3">
      <c r="A538" s="1"/>
      <c r="B538" s="6" t="s">
        <v>971</v>
      </c>
      <c r="C538" s="7" t="s">
        <v>972</v>
      </c>
      <c r="D538" s="8">
        <v>3243691009</v>
      </c>
      <c r="E538" s="8">
        <v>0</v>
      </c>
      <c r="F538" s="8">
        <v>0</v>
      </c>
      <c r="G538" s="8">
        <f t="shared" si="24"/>
        <v>3243691009</v>
      </c>
      <c r="H538" s="8">
        <v>0</v>
      </c>
      <c r="I538" s="8">
        <v>0</v>
      </c>
      <c r="J538" s="8">
        <v>3631198092.54</v>
      </c>
      <c r="K538" s="8">
        <f t="shared" si="25"/>
        <v>3631198092.54</v>
      </c>
      <c r="L538" s="8">
        <f t="shared" si="26"/>
        <v>-387507083.53999996</v>
      </c>
      <c r="M538" s="1"/>
    </row>
    <row r="539" spans="1:13" ht="21.95" customHeight="1" thickBot="1" x14ac:dyDescent="0.3">
      <c r="A539" s="1"/>
      <c r="B539" s="6" t="s">
        <v>973</v>
      </c>
      <c r="C539" s="7" t="s">
        <v>974</v>
      </c>
      <c r="D539" s="8">
        <v>3243691009</v>
      </c>
      <c r="E539" s="8">
        <v>0</v>
      </c>
      <c r="F539" s="8">
        <v>0</v>
      </c>
      <c r="G539" s="8">
        <f t="shared" si="24"/>
        <v>3243691009</v>
      </c>
      <c r="H539" s="8">
        <v>0</v>
      </c>
      <c r="I539" s="8">
        <v>0</v>
      </c>
      <c r="J539" s="8">
        <v>3631198092.54</v>
      </c>
      <c r="K539" s="8">
        <f t="shared" si="25"/>
        <v>3631198092.54</v>
      </c>
      <c r="L539" s="8">
        <f t="shared" si="26"/>
        <v>-387507083.53999996</v>
      </c>
      <c r="M539" s="1"/>
    </row>
    <row r="540" spans="1:13" ht="12" customHeight="1" thickBot="1" x14ac:dyDescent="0.3">
      <c r="A540" s="1"/>
      <c r="B540" s="1"/>
      <c r="C540" s="9" t="s">
        <v>975</v>
      </c>
      <c r="D540" s="10">
        <f>+D11+D95+D212+D371+D429+D471+D501+D505+D521</f>
        <v>265898591641</v>
      </c>
      <c r="E540" s="10">
        <f t="shared" ref="E540:L540" si="27">+E11+E95+E212+E371+E429+E471+E501+E505+E521</f>
        <v>1791033595.98</v>
      </c>
      <c r="F540" s="10">
        <f t="shared" si="27"/>
        <v>1402170286.45</v>
      </c>
      <c r="G540" s="10">
        <f t="shared" si="27"/>
        <v>266287454950.53</v>
      </c>
      <c r="H540" s="10">
        <f t="shared" si="27"/>
        <v>2563570.73</v>
      </c>
      <c r="I540" s="10">
        <f t="shared" si="27"/>
        <v>7513061862.96</v>
      </c>
      <c r="J540" s="10">
        <f t="shared" si="27"/>
        <v>127010189782.87999</v>
      </c>
      <c r="K540" s="10">
        <f t="shared" si="27"/>
        <v>134525815216.56999</v>
      </c>
      <c r="L540" s="10">
        <f t="shared" si="27"/>
        <v>131761639733.96001</v>
      </c>
      <c r="M540" s="1"/>
    </row>
  </sheetData>
  <mergeCells count="9">
    <mergeCell ref="C2:F2"/>
    <mergeCell ref="C3:F3"/>
    <mergeCell ref="C4:F4"/>
    <mergeCell ref="C5:F5"/>
    <mergeCell ref="B6:L6"/>
    <mergeCell ref="B7:L7"/>
    <mergeCell ref="B8:L8"/>
    <mergeCell ref="J4:K4"/>
    <mergeCell ref="J5:K5"/>
  </mergeCells>
  <printOptions horizontalCentered="1"/>
  <pageMargins left="0.39370078740157483" right="0.39370078740157483" top="0.39370078740157483" bottom="0.39370078740157483" header="0" footer="0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AvancePresupuestalEgresos</vt:lpstr>
      <vt:lpstr>JR_PAGE_ANCHOR_0_1</vt:lpstr>
      <vt:lpstr>AvancePresupuestalEgresos!Títulos_a_imprimir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2021-07-22T01:24:35Z</dcterms:created>
  <dcterms:modified xsi:type="dcterms:W3CDTF">2022-01-11T23:13:54Z</dcterms:modified>
</cp:coreProperties>
</file>