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rol\Downloads\EXCEL\"/>
    </mc:Choice>
  </mc:AlternateContent>
  <bookViews>
    <workbookView xWindow="0" yWindow="0" windowWidth="28800" windowHeight="12435"/>
  </bookViews>
  <sheets>
    <sheet name="SEP" sheetId="1" r:id="rId1"/>
  </sheets>
  <calcPr calcId="152511"/>
</workbook>
</file>

<file path=xl/calcChain.xml><?xml version="1.0" encoding="utf-8"?>
<calcChain xmlns="http://schemas.openxmlformats.org/spreadsheetml/2006/main">
  <c r="B49" i="1" l="1"/>
  <c r="D47" i="1"/>
  <c r="G47" i="1" s="1"/>
  <c r="D45" i="1"/>
  <c r="G45" i="1" s="1"/>
  <c r="D43" i="1"/>
  <c r="G43" i="1" s="1"/>
  <c r="D42" i="1"/>
  <c r="G42" i="1" s="1"/>
  <c r="F41" i="1"/>
  <c r="D41" i="1"/>
  <c r="G40" i="1"/>
  <c r="D40" i="1"/>
  <c r="G39" i="1"/>
  <c r="D39" i="1"/>
  <c r="G36" i="1"/>
  <c r="D36" i="1"/>
  <c r="G35" i="1"/>
  <c r="D35" i="1"/>
  <c r="G34" i="1"/>
  <c r="D34" i="1"/>
  <c r="E33" i="1"/>
  <c r="D33" i="1"/>
  <c r="D32" i="1"/>
  <c r="G32" i="1" s="1"/>
  <c r="C32" i="1"/>
  <c r="F31" i="1"/>
  <c r="E31" i="1"/>
  <c r="C31" i="1"/>
  <c r="D31" i="1" s="1"/>
  <c r="G31" i="1" s="1"/>
  <c r="F30" i="1"/>
  <c r="D30" i="1"/>
  <c r="G30" i="1" s="1"/>
  <c r="D29" i="1"/>
  <c r="G29" i="1" s="1"/>
  <c r="C28" i="1"/>
  <c r="D28" i="1" s="1"/>
  <c r="G28" i="1" s="1"/>
  <c r="D27" i="1"/>
  <c r="G27" i="1" s="1"/>
  <c r="F26" i="1"/>
  <c r="D26" i="1"/>
  <c r="G26" i="1" s="1"/>
  <c r="D25" i="1"/>
  <c r="G25" i="1" s="1"/>
  <c r="F24" i="1"/>
  <c r="D24" i="1"/>
  <c r="G24" i="1" s="1"/>
  <c r="D23" i="1"/>
  <c r="G23" i="1" s="1"/>
  <c r="F22" i="1"/>
  <c r="D22" i="1"/>
  <c r="F21" i="1"/>
  <c r="C21" i="1"/>
  <c r="D21" i="1" s="1"/>
  <c r="G21" i="1" s="1"/>
  <c r="F20" i="1"/>
  <c r="D20" i="1"/>
  <c r="G20" i="1" s="1"/>
  <c r="C20" i="1"/>
  <c r="F19" i="1"/>
  <c r="E19" i="1"/>
  <c r="C19" i="1"/>
  <c r="D19" i="1" s="1"/>
  <c r="G19" i="1" s="1"/>
  <c r="F18" i="1"/>
  <c r="E18" i="1"/>
  <c r="C18" i="1"/>
  <c r="D18" i="1" s="1"/>
  <c r="G18" i="1" s="1"/>
  <c r="F17" i="1"/>
  <c r="D17" i="1"/>
  <c r="G17" i="1" s="1"/>
  <c r="F16" i="1"/>
  <c r="E16" i="1"/>
  <c r="D16" i="1"/>
  <c r="F15" i="1"/>
  <c r="C15" i="1"/>
  <c r="D15" i="1" s="1"/>
  <c r="F14" i="1"/>
  <c r="D14" i="1"/>
  <c r="F13" i="1"/>
  <c r="E13" i="1"/>
  <c r="C13" i="1"/>
  <c r="D13" i="1" s="1"/>
  <c r="G13" i="1" s="1"/>
  <c r="F12" i="1"/>
  <c r="E12" i="1"/>
  <c r="E49" i="1" s="1"/>
  <c r="C12" i="1"/>
  <c r="C49" i="1" s="1"/>
  <c r="D11" i="1"/>
  <c r="G11" i="1" l="1"/>
  <c r="D12" i="1"/>
  <c r="G12" i="1" s="1"/>
  <c r="F49" i="1"/>
  <c r="G14" i="1"/>
  <c r="G15" i="1"/>
  <c r="G16" i="1"/>
  <c r="G22" i="1"/>
  <c r="G33" i="1"/>
  <c r="G41" i="1"/>
  <c r="G49" i="1" l="1"/>
  <c r="D49" i="1"/>
</calcChain>
</file>

<file path=xl/sharedStrings.xml><?xml version="1.0" encoding="utf-8"?>
<sst xmlns="http://schemas.openxmlformats.org/spreadsheetml/2006/main" count="51" uniqueCount="51">
  <si>
    <t>Gobierno del Estado de México</t>
  </si>
  <si>
    <t>Estado Analítico  del Ejercicio del Presupuesto de Egresos</t>
  </si>
  <si>
    <t>Clasificación Administrativa</t>
  </si>
  <si>
    <t xml:space="preserve"> Preliminares</t>
  </si>
  <si>
    <t>Del 1 de enero al 31 de septiembre de 2014</t>
  </si>
  <si>
    <t>( en miles de pesos )</t>
  </si>
  <si>
    <t>Egresos</t>
  </si>
  <si>
    <t>Concepto</t>
  </si>
  <si>
    <t>Aprobado</t>
  </si>
  <si>
    <t>Ampliaciones / (Reducciones )</t>
  </si>
  <si>
    <t>Modificado</t>
  </si>
  <si>
    <t>Devengado</t>
  </si>
  <si>
    <t>Pagado</t>
  </si>
  <si>
    <t>Subejercicio</t>
  </si>
  <si>
    <t>3= (1+2)</t>
  </si>
  <si>
    <t>6= 3 - (4+5)</t>
  </si>
  <si>
    <t>Gubernatura</t>
  </si>
  <si>
    <t>Secretaria General de Gobierno</t>
  </si>
  <si>
    <t>Secretaría de Finanzas</t>
  </si>
  <si>
    <t>Secretaría del Trabajo</t>
  </si>
  <si>
    <t>Secretaría de Educación</t>
  </si>
  <si>
    <t>Secretaría del Agua y Obra Pública</t>
  </si>
  <si>
    <t>Secretaría de Desarrollo Agropecuario</t>
  </si>
  <si>
    <t>Secretaría de Desarrollo Económico</t>
  </si>
  <si>
    <t>Secretaría de la Contraloría</t>
  </si>
  <si>
    <t>Secretaría de Comunicaciones</t>
  </si>
  <si>
    <t>Secretaría del Medio Ambiente</t>
  </si>
  <si>
    <t>Procuraduría General de Justicia</t>
  </si>
  <si>
    <t>Coordinación General de Comunicación Social</t>
  </si>
  <si>
    <t>Secretaría de Desarrollo Social</t>
  </si>
  <si>
    <t>Secretaría de Desarrollo Metropolitano</t>
  </si>
  <si>
    <t>Secretaría de Salud</t>
  </si>
  <si>
    <t>Secretaría Técnica del Gabinete</t>
  </si>
  <si>
    <t>Secretaría de Transporte</t>
  </si>
  <si>
    <t>Secretaría de Desarrollo Urbano</t>
  </si>
  <si>
    <t>Secretaría de Turismo</t>
  </si>
  <si>
    <t>Secretaría de Seguridad Ciudadana</t>
  </si>
  <si>
    <t>Consejería Jurídica</t>
  </si>
  <si>
    <t>Tribunal de lo Contencioso Administrativo</t>
  </si>
  <si>
    <t>Junta Local de Conciliación y Arbitraje Valle de Toluca</t>
  </si>
  <si>
    <t>Tribunal Estatal de Conciliación y Arbitraje</t>
  </si>
  <si>
    <t>Junta Local de Conciliación y Arbitraje del Valle de Cuautitlán Texcoco</t>
  </si>
  <si>
    <t>Organos Autónomos</t>
  </si>
  <si>
    <t>Instituto Electoral del Estado de México</t>
  </si>
  <si>
    <t>Comisión de Derechos Humanos del Estado de México</t>
  </si>
  <si>
    <t>Universidad Autónoma del Estado de México</t>
  </si>
  <si>
    <t>Tribunal Electoral del Estado de México</t>
  </si>
  <si>
    <t>Instituto de Transparencia y Acceso a la Informac</t>
  </si>
  <si>
    <t>Fondo General para el pago del Impuesto Sobre Erogaciones de los Trabajadores al servicio del Estado</t>
  </si>
  <si>
    <t>Fondo General de Previsiones Salariales y Económicas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</si>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</sst>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#,##0.0"/>
    <numFmt numFmtId="165" formatCode="_-* #,##0.0_-;\-* #,##0.0_-;_-* &quot;-&quot;??_-;_-@_-"/>
    <numFmt numFmtId="166" formatCode="0.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5">
    <xf numFmtId="0" fontId="0" fillId="0" borderId="0" xfId="0"/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3" fillId="0" borderId="0" xfId="0" applyFont="1"/>
    <xf numFmtId="0" fontId="2" fillId="2" borderId="4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3" fillId="2" borderId="8" xfId="0" applyFont="1" applyFill="1" applyBorder="1"/>
    <xf numFmtId="0" fontId="2" fillId="2" borderId="9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2" fillId="2" borderId="14" xfId="0" applyFont="1" applyFill="1" applyBorder="1"/>
    <xf numFmtId="0" fontId="2" fillId="2" borderId="9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0" borderId="8" xfId="0" applyFont="1" applyBorder="1"/>
    <xf numFmtId="43" fontId="2" fillId="0" borderId="3" xfId="0" applyNumberFormat="1" applyFont="1" applyBorder="1"/>
    <xf numFmtId="43" fontId="2" fillId="0" borderId="8" xfId="0" applyNumberFormat="1" applyFont="1" applyBorder="1"/>
    <xf numFmtId="49" fontId="3" fillId="0" borderId="10" xfId="0" applyNumberFormat="1" applyFont="1" applyBorder="1"/>
    <xf numFmtId="164" fontId="3" fillId="0" borderId="0" xfId="0" applyNumberFormat="1" applyFont="1" applyBorder="1"/>
    <xf numFmtId="164" fontId="3" fillId="0" borderId="10" xfId="1" applyNumberFormat="1" applyFont="1" applyBorder="1"/>
    <xf numFmtId="164" fontId="3" fillId="0" borderId="0" xfId="0" applyNumberFormat="1" applyFont="1"/>
    <xf numFmtId="164" fontId="3" fillId="0" borderId="10" xfId="1" applyNumberFormat="1" applyFont="1" applyFill="1" applyBorder="1"/>
    <xf numFmtId="0" fontId="3" fillId="0" borderId="10" xfId="0" applyFont="1" applyBorder="1"/>
    <xf numFmtId="49" fontId="2" fillId="0" borderId="10" xfId="0" applyNumberFormat="1" applyFont="1" applyBorder="1"/>
    <xf numFmtId="49" fontId="3" fillId="0" borderId="10" xfId="0" applyNumberFormat="1" applyFont="1" applyBorder="1" applyAlignment="1">
      <alignment wrapText="1"/>
    </xf>
    <xf numFmtId="164" fontId="4" fillId="0" borderId="0" xfId="0" applyNumberFormat="1" applyFont="1" applyBorder="1"/>
    <xf numFmtId="0" fontId="3" fillId="0" borderId="14" xfId="0" applyFont="1" applyBorder="1" applyAlignment="1">
      <alignment horizontal="left"/>
    </xf>
    <xf numFmtId="165" fontId="3" fillId="0" borderId="5" xfId="1" applyNumberFormat="1" applyFont="1" applyBorder="1"/>
    <xf numFmtId="166" fontId="3" fillId="0" borderId="10" xfId="1" applyNumberFormat="1" applyFont="1" applyBorder="1"/>
    <xf numFmtId="43" fontId="3" fillId="0" borderId="0" xfId="0" applyNumberFormat="1" applyFont="1"/>
    <xf numFmtId="165" fontId="3" fillId="0" borderId="10" xfId="1" applyNumberFormat="1" applyFont="1" applyFill="1" applyBorder="1"/>
    <xf numFmtId="0" fontId="3" fillId="0" borderId="0" xfId="0" applyFont="1" applyAlignment="1">
      <alignment horizontal="left"/>
    </xf>
    <xf numFmtId="165" fontId="3" fillId="0" borderId="0" xfId="1" applyNumberFormat="1" applyFont="1"/>
    <xf numFmtId="0" fontId="2" fillId="0" borderId="12" xfId="0" applyFont="1" applyBorder="1" applyAlignment="1">
      <alignment horizontal="center" vertical="center"/>
    </xf>
    <xf numFmtId="165" fontId="2" fillId="0" borderId="12" xfId="1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6"/>
  <sheetViews>
    <sheetView tabSelected="1" workbookViewId="0">
      <selection activeCell="A12" sqref="A12"/>
    </sheetView>
  </sheetViews>
  <sheetFormatPr baseColWidth="10" defaultRowHeight="12.75" x14ac:dyDescent="0.2"/>
  <cols>
    <col min="1" max="1" width="60.5703125" style="4" bestFit="1" customWidth="1"/>
    <col min="2" max="7" width="15.7109375" style="4" customWidth="1"/>
    <col min="8" max="8" width="16.28515625" style="4" customWidth="1"/>
    <col min="9" max="16384" width="11.42578125" style="4"/>
  </cols>
  <sheetData>
    <row r="1" spans="1:8" x14ac:dyDescent="0.2">
      <c r="A1" s="1" t="s">
        <v>0</v>
      </c>
      <c r="B1" s="2"/>
      <c r="C1" s="2"/>
      <c r="D1" s="2"/>
      <c r="E1" s="2"/>
      <c r="F1" s="2"/>
      <c r="G1" s="3"/>
    </row>
    <row r="2" spans="1:8" x14ac:dyDescent="0.2">
      <c r="A2" s="5" t="s">
        <v>1</v>
      </c>
      <c r="B2" s="6"/>
      <c r="C2" s="6"/>
      <c r="D2" s="6"/>
      <c r="E2" s="6"/>
      <c r="F2" s="6"/>
      <c r="G2" s="7"/>
    </row>
    <row r="3" spans="1:8" x14ac:dyDescent="0.2">
      <c r="A3" s="5" t="s">
        <v>2</v>
      </c>
      <c r="B3" s="6"/>
      <c r="C3" s="6"/>
      <c r="D3" s="6"/>
      <c r="E3" s="6"/>
      <c r="F3" s="6"/>
      <c r="G3" s="7"/>
    </row>
    <row r="4" spans="1:8" x14ac:dyDescent="0.2">
      <c r="A4" s="5" t="s">
        <v>3</v>
      </c>
      <c r="B4" s="6"/>
      <c r="C4" s="6"/>
      <c r="D4" s="6"/>
      <c r="E4" s="6"/>
      <c r="F4" s="6"/>
      <c r="G4" s="7"/>
    </row>
    <row r="5" spans="1:8" ht="15" customHeight="1" x14ac:dyDescent="0.2">
      <c r="A5" s="5" t="s">
        <v>4</v>
      </c>
      <c r="B5" s="6"/>
      <c r="C5" s="6"/>
      <c r="D5" s="6"/>
      <c r="E5" s="6"/>
      <c r="F5" s="6"/>
      <c r="G5" s="7"/>
    </row>
    <row r="6" spans="1:8" ht="13.5" thickBot="1" x14ac:dyDescent="0.25">
      <c r="A6" s="5" t="s">
        <v>5</v>
      </c>
      <c r="B6" s="8"/>
      <c r="C6" s="8"/>
      <c r="D6" s="8"/>
      <c r="E6" s="8"/>
      <c r="F6" s="8"/>
      <c r="G6" s="9"/>
    </row>
    <row r="7" spans="1:8" ht="13.5" thickBot="1" x14ac:dyDescent="0.25">
      <c r="A7" s="10"/>
      <c r="B7" s="11" t="s">
        <v>6</v>
      </c>
      <c r="C7" s="11"/>
      <c r="D7" s="11"/>
      <c r="E7" s="11"/>
      <c r="F7" s="11"/>
      <c r="G7" s="10"/>
    </row>
    <row r="8" spans="1:8" ht="26.25" thickBot="1" x14ac:dyDescent="0.25">
      <c r="A8" s="12" t="s">
        <v>7</v>
      </c>
      <c r="B8" s="13" t="s">
        <v>8</v>
      </c>
      <c r="C8" s="14" t="s">
        <v>9</v>
      </c>
      <c r="D8" s="15" t="s">
        <v>10</v>
      </c>
      <c r="E8" s="14" t="s">
        <v>11</v>
      </c>
      <c r="F8" s="16" t="s">
        <v>12</v>
      </c>
      <c r="G8" s="17" t="s">
        <v>13</v>
      </c>
      <c r="H8" s="18"/>
    </row>
    <row r="9" spans="1:8" ht="13.5" thickBot="1" x14ac:dyDescent="0.25">
      <c r="A9" s="19"/>
      <c r="B9" s="20">
        <v>1</v>
      </c>
      <c r="C9" s="21">
        <v>2</v>
      </c>
      <c r="D9" s="20" t="s">
        <v>14</v>
      </c>
      <c r="E9" s="21">
        <v>4</v>
      </c>
      <c r="F9" s="20">
        <v>5</v>
      </c>
      <c r="G9" s="21" t="s">
        <v>15</v>
      </c>
    </row>
    <row r="10" spans="1:8" x14ac:dyDescent="0.2">
      <c r="A10" s="22"/>
      <c r="B10" s="23"/>
      <c r="C10" s="24"/>
      <c r="D10" s="24"/>
      <c r="E10" s="24"/>
      <c r="F10" s="24"/>
      <c r="G10" s="24"/>
    </row>
    <row r="11" spans="1:8" x14ac:dyDescent="0.2">
      <c r="A11" s="25" t="s">
        <v>16</v>
      </c>
      <c r="B11" s="26">
        <v>29168</v>
      </c>
      <c r="C11" s="27">
        <v>0</v>
      </c>
      <c r="D11" s="28">
        <f>+B11+C11</f>
        <v>29168</v>
      </c>
      <c r="E11" s="29">
        <v>153.6</v>
      </c>
      <c r="F11" s="29">
        <v>15266.1</v>
      </c>
      <c r="G11" s="29">
        <f>+D11-E11-F11</f>
        <v>13748.300000000001</v>
      </c>
      <c r="H11" s="28"/>
    </row>
    <row r="12" spans="1:8" x14ac:dyDescent="0.2">
      <c r="A12" s="25" t="s">
        <v>17</v>
      </c>
      <c r="B12" s="26">
        <v>795257.6</v>
      </c>
      <c r="C12" s="27">
        <f>26027.5-16410.8</f>
        <v>9616.7000000000007</v>
      </c>
      <c r="D12" s="28">
        <f>+B12+C12</f>
        <v>804874.29999999993</v>
      </c>
      <c r="E12" s="29">
        <f>518.5+4614.4</f>
        <v>5132.8999999999996</v>
      </c>
      <c r="F12" s="29">
        <f>464674.9+159587.3</f>
        <v>624262.19999999995</v>
      </c>
      <c r="G12" s="29">
        <f t="shared" ref="G12:G36" si="0">+D12-E12-F12</f>
        <v>175479.19999999995</v>
      </c>
      <c r="H12" s="28"/>
    </row>
    <row r="13" spans="1:8" x14ac:dyDescent="0.2">
      <c r="A13" s="25" t="s">
        <v>18</v>
      </c>
      <c r="B13" s="26">
        <v>6619021.4000000004</v>
      </c>
      <c r="C13" s="27">
        <f>494098.2-26008.6</f>
        <v>468089.60000000003</v>
      </c>
      <c r="D13" s="28">
        <f t="shared" ref="D13:D36" si="1">+B13+C13</f>
        <v>7087111</v>
      </c>
      <c r="E13" s="29">
        <f>19994.6+193386.6</f>
        <v>213381.2</v>
      </c>
      <c r="F13" s="29">
        <f>4746929.4+1969644.9</f>
        <v>6716574.3000000007</v>
      </c>
      <c r="G13" s="29">
        <f t="shared" si="0"/>
        <v>157155.49999999907</v>
      </c>
      <c r="H13" s="28"/>
    </row>
    <row r="14" spans="1:8" x14ac:dyDescent="0.2">
      <c r="A14" s="25" t="s">
        <v>19</v>
      </c>
      <c r="B14" s="26">
        <v>248966</v>
      </c>
      <c r="C14" s="27">
        <v>46000</v>
      </c>
      <c r="D14" s="28">
        <f t="shared" si="1"/>
        <v>294966</v>
      </c>
      <c r="E14" s="29">
        <v>0</v>
      </c>
      <c r="F14" s="29">
        <f>100827.4+45000</f>
        <v>145827.4</v>
      </c>
      <c r="G14" s="29">
        <f t="shared" si="0"/>
        <v>149138.6</v>
      </c>
      <c r="H14" s="28"/>
    </row>
    <row r="15" spans="1:8" x14ac:dyDescent="0.2">
      <c r="A15" s="25" t="s">
        <v>20</v>
      </c>
      <c r="B15" s="26">
        <v>33664881.100000001</v>
      </c>
      <c r="C15" s="27">
        <f>1256970.9-682695.4</f>
        <v>574275.49999999988</v>
      </c>
      <c r="D15" s="28">
        <f t="shared" si="1"/>
        <v>34239156.600000001</v>
      </c>
      <c r="E15" s="29">
        <v>0</v>
      </c>
      <c r="F15" s="29">
        <f>26232684.2+2137179.9</f>
        <v>28369864.099999998</v>
      </c>
      <c r="G15" s="29">
        <f t="shared" si="0"/>
        <v>5869292.5000000037</v>
      </c>
      <c r="H15" s="28"/>
    </row>
    <row r="16" spans="1:8" x14ac:dyDescent="0.2">
      <c r="A16" s="25" t="s">
        <v>21</v>
      </c>
      <c r="B16" s="26">
        <v>5486534.7000000002</v>
      </c>
      <c r="C16" s="27">
        <v>0</v>
      </c>
      <c r="D16" s="28">
        <f t="shared" si="1"/>
        <v>5486534.7000000002</v>
      </c>
      <c r="E16" s="29">
        <f>93.4-1.2</f>
        <v>92.2</v>
      </c>
      <c r="F16" s="29">
        <f>124538.1+9725009.2</f>
        <v>9849547.2999999989</v>
      </c>
      <c r="G16" s="29">
        <f t="shared" si="0"/>
        <v>-4363104.7999999989</v>
      </c>
      <c r="H16" s="28"/>
    </row>
    <row r="17" spans="1:8" x14ac:dyDescent="0.2">
      <c r="A17" s="25" t="s">
        <v>22</v>
      </c>
      <c r="B17" s="26">
        <v>1965427.4000000001</v>
      </c>
      <c r="C17" s="27">
        <v>246.8</v>
      </c>
      <c r="D17" s="28">
        <f t="shared" si="1"/>
        <v>1965674.2000000002</v>
      </c>
      <c r="E17" s="29">
        <v>1452.4</v>
      </c>
      <c r="F17" s="29">
        <f>170120.4+1852840.8</f>
        <v>2022961.2</v>
      </c>
      <c r="G17" s="29">
        <f t="shared" si="0"/>
        <v>-58739.399999999674</v>
      </c>
      <c r="H17" s="28"/>
    </row>
    <row r="18" spans="1:8" x14ac:dyDescent="0.2">
      <c r="A18" s="25" t="s">
        <v>23</v>
      </c>
      <c r="B18" s="26">
        <v>545372.4</v>
      </c>
      <c r="C18" s="27">
        <f>2382.7-1314.1</f>
        <v>1068.5999999999999</v>
      </c>
      <c r="D18" s="28">
        <f t="shared" si="1"/>
        <v>546441</v>
      </c>
      <c r="E18" s="29">
        <f>534+121.2</f>
        <v>655.20000000000005</v>
      </c>
      <c r="F18" s="29">
        <f>94118.5+83482</f>
        <v>177600.5</v>
      </c>
      <c r="G18" s="29">
        <f t="shared" si="0"/>
        <v>368185.30000000005</v>
      </c>
      <c r="H18" s="28"/>
    </row>
    <row r="19" spans="1:8" x14ac:dyDescent="0.2">
      <c r="A19" s="25" t="s">
        <v>24</v>
      </c>
      <c r="B19" s="26">
        <v>208473.1</v>
      </c>
      <c r="C19" s="27">
        <f>2053.2-1180</f>
        <v>873.19999999999982</v>
      </c>
      <c r="D19" s="28">
        <f t="shared" si="1"/>
        <v>209346.30000000002</v>
      </c>
      <c r="E19" s="29">
        <f>2214.2+4179.4</f>
        <v>6393.5999999999995</v>
      </c>
      <c r="F19" s="29">
        <f>141866.5+5070.6</f>
        <v>146937.1</v>
      </c>
      <c r="G19" s="29">
        <f t="shared" si="0"/>
        <v>56015.600000000006</v>
      </c>
      <c r="H19" s="28"/>
    </row>
    <row r="20" spans="1:8" x14ac:dyDescent="0.2">
      <c r="A20" s="25" t="s">
        <v>25</v>
      </c>
      <c r="B20" s="26">
        <v>2693437.6</v>
      </c>
      <c r="C20" s="27">
        <f>864.2-95.1</f>
        <v>769.1</v>
      </c>
      <c r="D20" s="28">
        <f t="shared" si="1"/>
        <v>2694206.7</v>
      </c>
      <c r="E20" s="29">
        <v>1031.7</v>
      </c>
      <c r="F20" s="29">
        <f>495284.8+5248214.4</f>
        <v>5743499.2000000002</v>
      </c>
      <c r="G20" s="29">
        <f t="shared" si="0"/>
        <v>-3050324.2</v>
      </c>
      <c r="H20" s="28"/>
    </row>
    <row r="21" spans="1:8" x14ac:dyDescent="0.2">
      <c r="A21" s="25" t="s">
        <v>26</v>
      </c>
      <c r="B21" s="26">
        <v>876954.7</v>
      </c>
      <c r="C21" s="27">
        <f>17235.3-11299.2</f>
        <v>5936.0999999999985</v>
      </c>
      <c r="D21" s="28">
        <f t="shared" si="1"/>
        <v>882890.79999999993</v>
      </c>
      <c r="E21" s="29">
        <v>52325.8</v>
      </c>
      <c r="F21" s="29">
        <f>166292.1+178431.3</f>
        <v>344723.4</v>
      </c>
      <c r="G21" s="29">
        <f t="shared" si="0"/>
        <v>485841.59999999986</v>
      </c>
      <c r="H21" s="28"/>
    </row>
    <row r="22" spans="1:8" x14ac:dyDescent="0.2">
      <c r="A22" s="25" t="s">
        <v>27</v>
      </c>
      <c r="B22" s="26">
        <v>2643785.7000000002</v>
      </c>
      <c r="C22" s="27">
        <v>99701.2</v>
      </c>
      <c r="D22" s="28">
        <f t="shared" si="1"/>
        <v>2743486.9000000004</v>
      </c>
      <c r="E22" s="29">
        <v>0</v>
      </c>
      <c r="F22" s="29">
        <f>1609822.3+184533.2</f>
        <v>1794355.5</v>
      </c>
      <c r="G22" s="29">
        <f t="shared" si="0"/>
        <v>949131.40000000037</v>
      </c>
      <c r="H22" s="28"/>
    </row>
    <row r="23" spans="1:8" x14ac:dyDescent="0.2">
      <c r="A23" s="25" t="s">
        <v>28</v>
      </c>
      <c r="B23" s="26">
        <v>99657.2</v>
      </c>
      <c r="C23" s="27">
        <v>0</v>
      </c>
      <c r="D23" s="28">
        <f t="shared" si="1"/>
        <v>99657.2</v>
      </c>
      <c r="E23" s="29">
        <v>20.399999999999999</v>
      </c>
      <c r="F23" s="29">
        <v>61565.7</v>
      </c>
      <c r="G23" s="29">
        <f t="shared" si="0"/>
        <v>38071.100000000006</v>
      </c>
      <c r="H23" s="28"/>
    </row>
    <row r="24" spans="1:8" x14ac:dyDescent="0.2">
      <c r="A24" s="25" t="s">
        <v>29</v>
      </c>
      <c r="B24" s="26">
        <v>3783759.7</v>
      </c>
      <c r="C24" s="27">
        <v>0</v>
      </c>
      <c r="D24" s="28">
        <f t="shared" si="1"/>
        <v>3783759.7</v>
      </c>
      <c r="E24" s="29">
        <v>630.6</v>
      </c>
      <c r="F24" s="29">
        <f>177264.5+1388365.1</f>
        <v>1565629.6</v>
      </c>
      <c r="G24" s="29">
        <f t="shared" si="0"/>
        <v>2217499.5</v>
      </c>
      <c r="H24" s="28"/>
    </row>
    <row r="25" spans="1:8" x14ac:dyDescent="0.2">
      <c r="A25" s="25" t="s">
        <v>30</v>
      </c>
      <c r="B25" s="26">
        <v>76580.7</v>
      </c>
      <c r="C25" s="27">
        <v>0</v>
      </c>
      <c r="D25" s="28">
        <f t="shared" si="1"/>
        <v>76580.7</v>
      </c>
      <c r="E25" s="29">
        <v>0</v>
      </c>
      <c r="F25" s="29">
        <v>46859.6</v>
      </c>
      <c r="G25" s="29">
        <f t="shared" si="0"/>
        <v>29721.1</v>
      </c>
      <c r="H25" s="28"/>
    </row>
    <row r="26" spans="1:8" x14ac:dyDescent="0.2">
      <c r="A26" s="25" t="s">
        <v>31</v>
      </c>
      <c r="B26" s="26">
        <v>1007919.2</v>
      </c>
      <c r="C26" s="27">
        <v>0</v>
      </c>
      <c r="D26" s="28">
        <f t="shared" si="1"/>
        <v>1007919.2</v>
      </c>
      <c r="E26" s="29">
        <v>0</v>
      </c>
      <c r="F26" s="29">
        <f>38992.8+719073.6</f>
        <v>758066.4</v>
      </c>
      <c r="G26" s="29">
        <f t="shared" si="0"/>
        <v>249852.79999999993</v>
      </c>
      <c r="H26" s="28"/>
    </row>
    <row r="27" spans="1:8" x14ac:dyDescent="0.2">
      <c r="A27" s="25" t="s">
        <v>32</v>
      </c>
      <c r="B27" s="26">
        <v>31467.9</v>
      </c>
      <c r="C27" s="27">
        <v>0</v>
      </c>
      <c r="D27" s="28">
        <f t="shared" si="1"/>
        <v>31467.9</v>
      </c>
      <c r="E27" s="29">
        <v>54.6</v>
      </c>
      <c r="F27" s="29">
        <v>20010.7</v>
      </c>
      <c r="G27" s="29">
        <f t="shared" si="0"/>
        <v>11402.600000000002</v>
      </c>
      <c r="H27" s="28"/>
    </row>
    <row r="28" spans="1:8" x14ac:dyDescent="0.2">
      <c r="A28" s="25" t="s">
        <v>33</v>
      </c>
      <c r="B28" s="26">
        <v>585624.69999999995</v>
      </c>
      <c r="C28" s="27">
        <f>46210.4-5000</f>
        <v>41210.400000000001</v>
      </c>
      <c r="D28" s="28">
        <f t="shared" si="1"/>
        <v>626835.1</v>
      </c>
      <c r="E28" s="29">
        <v>24.2</v>
      </c>
      <c r="F28" s="29">
        <v>428572.6</v>
      </c>
      <c r="G28" s="29">
        <f t="shared" si="0"/>
        <v>198238.30000000005</v>
      </c>
      <c r="H28" s="28"/>
    </row>
    <row r="29" spans="1:8" x14ac:dyDescent="0.2">
      <c r="A29" s="25" t="s">
        <v>34</v>
      </c>
      <c r="B29" s="26">
        <v>218616.9</v>
      </c>
      <c r="C29" s="27">
        <v>0</v>
      </c>
      <c r="D29" s="28">
        <f t="shared" si="1"/>
        <v>218616.9</v>
      </c>
      <c r="E29" s="29">
        <v>234.7</v>
      </c>
      <c r="F29" s="29">
        <v>113100.1</v>
      </c>
      <c r="G29" s="29">
        <f t="shared" si="0"/>
        <v>105282.09999999998</v>
      </c>
      <c r="H29" s="28"/>
    </row>
    <row r="30" spans="1:8" x14ac:dyDescent="0.2">
      <c r="A30" s="25" t="s">
        <v>35</v>
      </c>
      <c r="B30" s="26">
        <v>237915.8</v>
      </c>
      <c r="C30" s="27">
        <v>0</v>
      </c>
      <c r="D30" s="28">
        <f t="shared" si="1"/>
        <v>237915.8</v>
      </c>
      <c r="E30" s="29">
        <v>0</v>
      </c>
      <c r="F30" s="29">
        <f>33975+133368.7</f>
        <v>167343.70000000001</v>
      </c>
      <c r="G30" s="29">
        <f t="shared" si="0"/>
        <v>70572.099999999977</v>
      </c>
      <c r="H30" s="28"/>
    </row>
    <row r="31" spans="1:8" x14ac:dyDescent="0.2">
      <c r="A31" s="25" t="s">
        <v>36</v>
      </c>
      <c r="B31" s="26">
        <v>8822097.8000000007</v>
      </c>
      <c r="C31" s="27">
        <f>150689.9-8387.4</f>
        <v>142302.5</v>
      </c>
      <c r="D31" s="28">
        <f t="shared" si="1"/>
        <v>8964400.3000000007</v>
      </c>
      <c r="E31" s="29">
        <f>31449.5+439.2</f>
        <v>31888.7</v>
      </c>
      <c r="F31" s="29">
        <f>4445446.7+2370586.6</f>
        <v>6816033.3000000007</v>
      </c>
      <c r="G31" s="29">
        <f t="shared" si="0"/>
        <v>2116478.3000000007</v>
      </c>
      <c r="H31" s="28"/>
    </row>
    <row r="32" spans="1:8" x14ac:dyDescent="0.2">
      <c r="A32" s="25" t="s">
        <v>37</v>
      </c>
      <c r="B32" s="26">
        <v>311228.3</v>
      </c>
      <c r="C32" s="27">
        <f>53345.8-3727.3</f>
        <v>49618.5</v>
      </c>
      <c r="D32" s="28">
        <f t="shared" si="1"/>
        <v>360846.8</v>
      </c>
      <c r="E32" s="29">
        <v>277.39999999999998</v>
      </c>
      <c r="F32" s="29">
        <v>241001.4</v>
      </c>
      <c r="G32" s="29">
        <f t="shared" si="0"/>
        <v>119567.99999999997</v>
      </c>
      <c r="H32" s="28"/>
    </row>
    <row r="33" spans="1:8" x14ac:dyDescent="0.2">
      <c r="A33" s="25" t="s">
        <v>38</v>
      </c>
      <c r="B33" s="26">
        <v>96525.4</v>
      </c>
      <c r="C33" s="27">
        <v>6981.8</v>
      </c>
      <c r="D33" s="28">
        <f t="shared" si="1"/>
        <v>103507.2</v>
      </c>
      <c r="E33" s="29">
        <f>4333.4+154.8</f>
        <v>4488.2</v>
      </c>
      <c r="F33" s="29">
        <v>65995.100000000006</v>
      </c>
      <c r="G33" s="29">
        <f t="shared" si="0"/>
        <v>33023.899999999994</v>
      </c>
      <c r="H33" s="28"/>
    </row>
    <row r="34" spans="1:8" x14ac:dyDescent="0.2">
      <c r="A34" s="25" t="s">
        <v>39</v>
      </c>
      <c r="B34" s="26">
        <v>35772.400000000001</v>
      </c>
      <c r="C34" s="27">
        <v>0</v>
      </c>
      <c r="D34" s="28">
        <f t="shared" si="1"/>
        <v>35772.400000000001</v>
      </c>
      <c r="E34" s="29">
        <v>0</v>
      </c>
      <c r="F34" s="29">
        <v>27401.7</v>
      </c>
      <c r="G34" s="29">
        <f t="shared" si="0"/>
        <v>8370.7000000000007</v>
      </c>
      <c r="H34" s="28"/>
    </row>
    <row r="35" spans="1:8" x14ac:dyDescent="0.2">
      <c r="A35" s="25" t="s">
        <v>40</v>
      </c>
      <c r="B35" s="26">
        <v>27185.8</v>
      </c>
      <c r="C35" s="27">
        <v>0</v>
      </c>
      <c r="D35" s="28">
        <f t="shared" si="1"/>
        <v>27185.8</v>
      </c>
      <c r="E35" s="29">
        <v>0</v>
      </c>
      <c r="F35" s="29">
        <v>18867.2</v>
      </c>
      <c r="G35" s="29">
        <f t="shared" si="0"/>
        <v>8318.5999999999985</v>
      </c>
      <c r="H35" s="28"/>
    </row>
    <row r="36" spans="1:8" x14ac:dyDescent="0.2">
      <c r="A36" s="25" t="s">
        <v>41</v>
      </c>
      <c r="B36" s="26">
        <v>62312.9</v>
      </c>
      <c r="C36" s="27">
        <v>0</v>
      </c>
      <c r="D36" s="28">
        <f t="shared" si="1"/>
        <v>62312.9</v>
      </c>
      <c r="E36" s="29">
        <v>0</v>
      </c>
      <c r="F36" s="29">
        <v>44353.4</v>
      </c>
      <c r="G36" s="29">
        <f t="shared" si="0"/>
        <v>17959.5</v>
      </c>
      <c r="H36" s="28"/>
    </row>
    <row r="37" spans="1:8" x14ac:dyDescent="0.2">
      <c r="A37" s="30"/>
      <c r="B37" s="26"/>
      <c r="C37" s="27"/>
      <c r="D37" s="28"/>
      <c r="E37" s="29"/>
      <c r="F37" s="29"/>
      <c r="G37" s="29"/>
      <c r="H37" s="28"/>
    </row>
    <row r="38" spans="1:8" x14ac:dyDescent="0.2">
      <c r="A38" s="31" t="s">
        <v>42</v>
      </c>
      <c r="B38" s="26"/>
      <c r="C38" s="27"/>
      <c r="D38" s="28"/>
      <c r="E38" s="29"/>
      <c r="F38" s="29"/>
      <c r="G38" s="29"/>
      <c r="H38" s="28"/>
    </row>
    <row r="39" spans="1:8" x14ac:dyDescent="0.2">
      <c r="A39" s="25" t="s">
        <v>43</v>
      </c>
      <c r="B39" s="26">
        <v>640345</v>
      </c>
      <c r="C39" s="27">
        <v>0</v>
      </c>
      <c r="D39" s="28">
        <f t="shared" ref="D39:D43" si="2">+B39+C39</f>
        <v>640345</v>
      </c>
      <c r="E39" s="29">
        <v>0</v>
      </c>
      <c r="F39" s="29">
        <v>408379.2</v>
      </c>
      <c r="G39" s="29">
        <f t="shared" ref="G39:G43" si="3">+D39-E39-F39</f>
        <v>231965.8</v>
      </c>
      <c r="H39" s="28"/>
    </row>
    <row r="40" spans="1:8" x14ac:dyDescent="0.2">
      <c r="A40" s="25" t="s">
        <v>44</v>
      </c>
      <c r="B40" s="26">
        <v>137655</v>
      </c>
      <c r="C40" s="27">
        <v>0</v>
      </c>
      <c r="D40" s="28">
        <f>+B40+C40</f>
        <v>137655</v>
      </c>
      <c r="E40" s="29">
        <v>0</v>
      </c>
      <c r="F40" s="29">
        <v>98538.3</v>
      </c>
      <c r="G40" s="29">
        <f t="shared" si="3"/>
        <v>39116.699999999997</v>
      </c>
      <c r="H40" s="28"/>
    </row>
    <row r="41" spans="1:8" x14ac:dyDescent="0.2">
      <c r="A41" s="25" t="s">
        <v>45</v>
      </c>
      <c r="B41" s="26">
        <v>1510110.8</v>
      </c>
      <c r="C41" s="27">
        <v>57900</v>
      </c>
      <c r="D41" s="28">
        <f t="shared" si="2"/>
        <v>1568010.8</v>
      </c>
      <c r="E41" s="29">
        <v>0</v>
      </c>
      <c r="F41" s="29">
        <f>2536175.8+58413.4</f>
        <v>2594589.1999999997</v>
      </c>
      <c r="G41" s="29">
        <f t="shared" si="3"/>
        <v>-1026578.3999999997</v>
      </c>
      <c r="H41" s="28"/>
    </row>
    <row r="42" spans="1:8" x14ac:dyDescent="0.2">
      <c r="A42" s="25" t="s">
        <v>46</v>
      </c>
      <c r="B42" s="26">
        <v>67000</v>
      </c>
      <c r="C42" s="27">
        <v>6000</v>
      </c>
      <c r="D42" s="28">
        <f t="shared" si="2"/>
        <v>73000</v>
      </c>
      <c r="E42" s="29">
        <v>0</v>
      </c>
      <c r="F42" s="29">
        <v>47686</v>
      </c>
      <c r="G42" s="29">
        <f t="shared" si="3"/>
        <v>25314</v>
      </c>
      <c r="H42" s="28"/>
    </row>
    <row r="43" spans="1:8" x14ac:dyDescent="0.2">
      <c r="A43" s="25" t="s">
        <v>47</v>
      </c>
      <c r="B43" s="26">
        <v>74520</v>
      </c>
      <c r="C43" s="27">
        <v>0</v>
      </c>
      <c r="D43" s="28">
        <f t="shared" si="2"/>
        <v>74520</v>
      </c>
      <c r="E43" s="29">
        <v>0</v>
      </c>
      <c r="F43" s="29">
        <v>58808.9</v>
      </c>
      <c r="G43" s="29">
        <f t="shared" si="3"/>
        <v>15711.099999999999</v>
      </c>
      <c r="H43" s="28"/>
    </row>
    <row r="44" spans="1:8" x14ac:dyDescent="0.2">
      <c r="A44" s="30"/>
      <c r="B44" s="26"/>
      <c r="C44" s="27"/>
      <c r="D44" s="28"/>
      <c r="E44" s="29"/>
      <c r="F44" s="29"/>
      <c r="G44" s="29"/>
      <c r="H44" s="28"/>
    </row>
    <row r="45" spans="1:8" ht="25.5" x14ac:dyDescent="0.2">
      <c r="A45" s="32" t="s">
        <v>48</v>
      </c>
      <c r="B45" s="26">
        <v>1778092.8</v>
      </c>
      <c r="C45" s="27">
        <v>0</v>
      </c>
      <c r="D45" s="28">
        <f>+B45+C45</f>
        <v>1778092.8</v>
      </c>
      <c r="E45" s="29"/>
      <c r="F45" s="29">
        <v>1778092.8</v>
      </c>
      <c r="G45" s="29">
        <f>+D45-E45-F45</f>
        <v>0</v>
      </c>
      <c r="H45" s="28"/>
    </row>
    <row r="46" spans="1:8" ht="14.25" x14ac:dyDescent="0.2">
      <c r="A46" s="30"/>
      <c r="B46" s="33"/>
      <c r="C46" s="27"/>
      <c r="D46" s="28"/>
      <c r="E46" s="29"/>
      <c r="F46" s="29"/>
      <c r="G46" s="29"/>
      <c r="H46" s="28"/>
    </row>
    <row r="47" spans="1:8" x14ac:dyDescent="0.2">
      <c r="A47" s="30" t="s">
        <v>49</v>
      </c>
      <c r="B47" s="26">
        <v>2062686.2</v>
      </c>
      <c r="C47" s="27">
        <v>0</v>
      </c>
      <c r="D47" s="28">
        <f>+B47+C47</f>
        <v>2062686.2</v>
      </c>
      <c r="E47" s="29"/>
      <c r="F47" s="29">
        <v>2062686.2</v>
      </c>
      <c r="G47" s="29">
        <f>+D47-E47-F47</f>
        <v>0</v>
      </c>
      <c r="H47" s="28"/>
    </row>
    <row r="48" spans="1:8" ht="13.5" thickBot="1" x14ac:dyDescent="0.25">
      <c r="A48" s="34"/>
      <c r="B48" s="35"/>
      <c r="C48" s="36"/>
      <c r="D48" s="37"/>
      <c r="E48" s="38"/>
      <c r="F48" s="38"/>
      <c r="G48" s="38"/>
      <c r="H48" s="28"/>
    </row>
    <row r="49" spans="1:8" s="44" customFormat="1" ht="17.25" customHeight="1" thickBot="1" x14ac:dyDescent="0.3">
      <c r="A49" s="41" t="s">
        <v>50</v>
      </c>
      <c r="B49" s="42">
        <f>SUM(B10:B48)</f>
        <v>77444354.200000033</v>
      </c>
      <c r="C49" s="42">
        <f t="shared" ref="C49:G49" si="4">SUM(C10:C48)</f>
        <v>1510590</v>
      </c>
      <c r="D49" s="42">
        <f t="shared" si="4"/>
        <v>78954944.200000018</v>
      </c>
      <c r="E49" s="42">
        <f t="shared" si="4"/>
        <v>318237.40000000008</v>
      </c>
      <c r="F49" s="42">
        <f>SUM(F10:F48)</f>
        <v>73374999.400000021</v>
      </c>
      <c r="G49" s="42">
        <f t="shared" si="4"/>
        <v>5261707.400000005</v>
      </c>
      <c r="H49" s="43"/>
    </row>
    <row r="50" spans="1:8" x14ac:dyDescent="0.2">
      <c r="A50" s="39"/>
      <c r="B50" s="40"/>
      <c r="C50" s="40"/>
      <c r="D50" s="40"/>
      <c r="E50" s="40"/>
      <c r="F50" s="40"/>
      <c r="G50" s="40"/>
    </row>
    <row r="51" spans="1:8" x14ac:dyDescent="0.2">
      <c r="A51" s="39"/>
      <c r="B51" s="40"/>
      <c r="C51" s="40"/>
      <c r="D51" s="40"/>
      <c r="E51" s="40"/>
      <c r="F51" s="40"/>
      <c r="G51" s="40"/>
    </row>
    <row r="52" spans="1:8" x14ac:dyDescent="0.2">
      <c r="B52" s="40"/>
      <c r="C52" s="40"/>
      <c r="D52" s="40"/>
      <c r="E52" s="40"/>
      <c r="F52" s="40"/>
      <c r="G52" s="40"/>
    </row>
    <row r="53" spans="1:8" x14ac:dyDescent="0.2">
      <c r="B53" s="40"/>
      <c r="C53" s="40"/>
      <c r="D53" s="40"/>
      <c r="E53" s="40"/>
      <c r="F53" s="40"/>
      <c r="G53" s="40"/>
    </row>
    <row r="54" spans="1:8" x14ac:dyDescent="0.2">
      <c r="B54" s="40"/>
      <c r="C54" s="40"/>
      <c r="D54" s="40"/>
      <c r="E54" s="40"/>
      <c r="F54" s="40"/>
      <c r="G54" s="40"/>
    </row>
    <row r="55" spans="1:8" x14ac:dyDescent="0.2">
      <c r="B55" s="40"/>
      <c r="C55" s="40"/>
      <c r="D55" s="40"/>
      <c r="E55" s="40"/>
      <c r="F55" s="40"/>
      <c r="G55" s="40"/>
    </row>
    <row r="56" spans="1:8" x14ac:dyDescent="0.2">
      <c r="B56" s="40"/>
      <c r="C56" s="40"/>
      <c r="D56" s="40"/>
      <c r="E56" s="40"/>
      <c r="F56" s="40"/>
      <c r="G56" s="40"/>
    </row>
  </sheetData>
  <mergeCells count="7">
    <mergeCell ref="B7:F7"/>
    <mergeCell ref="A1:G1"/>
    <mergeCell ref="A2:G2"/>
    <mergeCell ref="A3:G3"/>
    <mergeCell ref="A4:G4"/>
    <mergeCell ref="A5:G5"/>
    <mergeCell ref="A6:G6"/>
  </mergeCells>
  <printOptions horizontalCentered="1"/>
  <pageMargins left="0.39370078740157483" right="0.39370078740157483" top="0.59055118110236227" bottom="0.39370078740157483" header="0.31496062992125984" footer="0.31496062992125984"/>
  <pageSetup scale="84" orientation="landscape" r:id="rId1"/>
  <ignoredErrors>
    <ignoredError sqref="B4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SEP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Marisol</dc:creator>
  <cp:lastModifiedBy>Karol</cp:lastModifiedBy>
  <cp:lastPrinted>2016-04-05T15:03:22Z</cp:lastPrinted>
  <dcterms:created xsi:type="dcterms:W3CDTF">2015-03-06T16:14:46Z</dcterms:created>
  <dcterms:modified xsi:type="dcterms:W3CDTF">2016-04-05T15:03:25Z</dcterms:modified>
</cp:coreProperties>
</file>