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DIC" sheetId="1" r:id="rId1"/>
  </sheets>
  <calcPr calcId="152511"/>
</workbook>
</file>

<file path=xl/calcChain.xml><?xml version="1.0" encoding="utf-8"?>
<calcChain xmlns="http://schemas.openxmlformats.org/spreadsheetml/2006/main">
  <c r="B49" i="1" l="1"/>
  <c r="D47" i="1"/>
  <c r="G47" i="1" s="1"/>
  <c r="D45" i="1"/>
  <c r="G45" i="1" s="1"/>
  <c r="D43" i="1"/>
  <c r="G43" i="1" s="1"/>
  <c r="D42" i="1"/>
  <c r="G42" i="1" s="1"/>
  <c r="F41" i="1"/>
  <c r="D41" i="1"/>
  <c r="G40" i="1"/>
  <c r="D40" i="1"/>
  <c r="G39" i="1"/>
  <c r="D39" i="1"/>
  <c r="G36" i="1"/>
  <c r="D36" i="1"/>
  <c r="G35" i="1"/>
  <c r="D35" i="1"/>
  <c r="G34" i="1"/>
  <c r="D34" i="1"/>
  <c r="G33" i="1"/>
  <c r="D33" i="1"/>
  <c r="F32" i="1"/>
  <c r="C32" i="1"/>
  <c r="D32" i="1" s="1"/>
  <c r="G32" i="1" s="1"/>
  <c r="F31" i="1"/>
  <c r="E31" i="1"/>
  <c r="C31" i="1"/>
  <c r="D31" i="1" s="1"/>
  <c r="F30" i="1"/>
  <c r="D30" i="1"/>
  <c r="F29" i="1"/>
  <c r="D29" i="1"/>
  <c r="D28" i="1"/>
  <c r="G28" i="1" s="1"/>
  <c r="C28" i="1"/>
  <c r="G27" i="1"/>
  <c r="D27" i="1"/>
  <c r="F26" i="1"/>
  <c r="E26" i="1"/>
  <c r="D26" i="1"/>
  <c r="D25" i="1"/>
  <c r="G25" i="1" s="1"/>
  <c r="F24" i="1"/>
  <c r="D24" i="1"/>
  <c r="G24" i="1" s="1"/>
  <c r="C24" i="1"/>
  <c r="G23" i="1"/>
  <c r="D23" i="1"/>
  <c r="F22" i="1"/>
  <c r="D22" i="1"/>
  <c r="F21" i="1"/>
  <c r="C21" i="1"/>
  <c r="D21" i="1" s="1"/>
  <c r="F20" i="1"/>
  <c r="C20" i="1"/>
  <c r="D20" i="1" s="1"/>
  <c r="F19" i="1"/>
  <c r="C19" i="1"/>
  <c r="D19" i="1" s="1"/>
  <c r="F18" i="1"/>
  <c r="E18" i="1"/>
  <c r="D18" i="1"/>
  <c r="G18" i="1" s="1"/>
  <c r="C18" i="1"/>
  <c r="F17" i="1"/>
  <c r="C17" i="1"/>
  <c r="D17" i="1" s="1"/>
  <c r="G17" i="1" s="1"/>
  <c r="F16" i="1"/>
  <c r="E16" i="1"/>
  <c r="C16" i="1"/>
  <c r="D16" i="1" s="1"/>
  <c r="F15" i="1"/>
  <c r="C15" i="1"/>
  <c r="D15" i="1" s="1"/>
  <c r="F14" i="1"/>
  <c r="C14" i="1"/>
  <c r="D14" i="1" s="1"/>
  <c r="F13" i="1"/>
  <c r="E13" i="1"/>
  <c r="D13" i="1"/>
  <c r="G13" i="1" s="1"/>
  <c r="C13" i="1"/>
  <c r="F12" i="1"/>
  <c r="F49" i="1" s="1"/>
  <c r="E12" i="1"/>
  <c r="C12" i="1"/>
  <c r="C49" i="1" s="1"/>
  <c r="D11" i="1"/>
  <c r="E49" i="1" l="1"/>
  <c r="G14" i="1"/>
  <c r="G15" i="1"/>
  <c r="G16" i="1"/>
  <c r="G19" i="1"/>
  <c r="G20" i="1"/>
  <c r="G21" i="1"/>
  <c r="G22" i="1"/>
  <c r="G26" i="1"/>
  <c r="G29" i="1"/>
  <c r="G30" i="1"/>
  <c r="G31" i="1"/>
  <c r="G41" i="1"/>
  <c r="G11" i="1"/>
  <c r="D12" i="1"/>
  <c r="G12" i="1" s="1"/>
  <c r="D49" i="1" l="1"/>
  <c r="G49" i="1"/>
</calcChain>
</file>

<file path=xl/sharedStrings.xml><?xml version="1.0" encoding="utf-8"?>
<sst xmlns="http://schemas.openxmlformats.org/spreadsheetml/2006/main" count="51" uniqueCount="51">
  <si>
    <t>Gobierno del Estado de México</t>
  </si>
  <si>
    <t>Estado Analítico  del Ejercicio del Presupuesto de Egresos</t>
  </si>
  <si>
    <t>Clasificación Administrativa</t>
  </si>
  <si>
    <t xml:space="preserve"> Preliminares</t>
  </si>
  <si>
    <t>Del 1 de enero al 31 de diciembre de 2014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</si>
  <si>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</si>
  <si>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</si>
  <si>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</si>
  <si>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</si>
  <si>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</si>
  <si>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</si>
  <si>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</si>
  <si>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</si>
  <si>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</si>
  <si>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</si>
  <si>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3 - (4+5)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</si>
  <si>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</si>
  <si>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</si>
  <si>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</si>
  <si>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</si>
  <si>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</si>
  <si>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del Agua y Obra Pública</t>
  </si>
  <si>
    <t>Secretaría de Desarrollo Agropecuario</t>
  </si>
  <si>
    <t>Secretaría de Desarrollo Económico</t>
  </si>
  <si>
    <t>Secretaría de la Contraloría</t>
  </si>
  <si>
    <t>Secretaría de Comunicaciones</t>
  </si>
  <si>
    <t>Secretaría del Medio Ambiente</t>
  </si>
  <si>
    <t>Procuraduría General de Justicia</t>
  </si>
  <si>
    <t>Coordinación General de Comunicación Social</t>
  </si>
  <si>
    <t>Secretaría de Desarrollo Social</t>
  </si>
  <si>
    <t>Secretaría de Desarrollo Metropolitano</t>
  </si>
  <si>
    <t>Secretaría de Salud</t>
  </si>
  <si>
    <t>Secretaría Técnica del Gabinete</t>
  </si>
  <si>
    <t>Secretaría de Transporte</t>
  </si>
  <si>
    <t>Secretaría de Desarrollo Urbano</t>
  </si>
  <si>
    <t>Secretaría de Turismo</t>
  </si>
  <si>
    <t>Secretaría de Seguridad Ciudadana</t>
  </si>
  <si>
    <t>Consejería Jurídica</t>
  </si>
  <si>
    <t>Tribunal de lo Contencioso Administrativo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</si>
  <si>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</si>
  <si>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</si>
  <si>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</si>
  <si>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Organos Autónomos</t>
  </si>
  <si>
    <t>Instituto Electoral del Estado de México</t>
  </si>
  <si>
    <t>Comisión de Derechos Humanos del Estado de México</t>
  </si>
  <si>
    <t>Universidad Autónoma del Estado de México</t>
  </si>
  <si>
    <t>Tribunal Electoral del Estado de México</t>
  </si>
  <si>
    <t>Instituto de Transparencia y Acceso a la Informac</t>
  </si>
  <si>
    <t>Fondo General para el pago del Impuesto Sobre Erogaciones de los Trabajadores al servicio del Estado</t>
  </si>
  <si>
    <t>Fondo General de Previsiones Salariales y Económicas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</si>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</sst>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2" borderId="8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4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8" xfId="0" applyFont="1" applyBorder="1"/>
    <xf numFmtId="43" fontId="2" fillId="0" borderId="3" xfId="0" applyNumberFormat="1" applyFont="1" applyBorder="1"/>
    <xf numFmtId="43" fontId="2" fillId="0" borderId="8" xfId="0" applyNumberFormat="1" applyFont="1" applyBorder="1"/>
    <xf numFmtId="49" fontId="3" fillId="0" borderId="10" xfId="0" applyNumberFormat="1" applyFont="1" applyBorder="1"/>
    <xf numFmtId="164" fontId="3" fillId="0" borderId="0" xfId="0" applyNumberFormat="1" applyFont="1" applyBorder="1"/>
    <xf numFmtId="164" fontId="3" fillId="0" borderId="10" xfId="1" applyNumberFormat="1" applyFont="1" applyBorder="1"/>
    <xf numFmtId="164" fontId="3" fillId="0" borderId="0" xfId="0" applyNumberFormat="1" applyFont="1"/>
    <xf numFmtId="164" fontId="3" fillId="0" borderId="10" xfId="1" applyNumberFormat="1" applyFont="1" applyFill="1" applyBorder="1"/>
    <xf numFmtId="0" fontId="3" fillId="0" borderId="10" xfId="0" applyFont="1" applyBorder="1"/>
    <xf numFmtId="49" fontId="2" fillId="0" borderId="10" xfId="0" applyNumberFormat="1" applyFont="1" applyBorder="1"/>
    <xf numFmtId="49" fontId="3" fillId="0" borderId="10" xfId="0" applyNumberFormat="1" applyFont="1" applyBorder="1" applyAlignment="1">
      <alignment wrapText="1"/>
    </xf>
    <xf numFmtId="164" fontId="4" fillId="0" borderId="0" xfId="0" applyNumberFormat="1" applyFont="1" applyBorder="1"/>
    <xf numFmtId="0" fontId="3" fillId="0" borderId="14" xfId="0" applyFont="1" applyBorder="1" applyAlignment="1">
      <alignment horizontal="left"/>
    </xf>
    <xf numFmtId="165" fontId="3" fillId="0" borderId="5" xfId="1" applyNumberFormat="1" applyFont="1" applyBorder="1"/>
    <xf numFmtId="166" fontId="3" fillId="0" borderId="10" xfId="1" applyNumberFormat="1" applyFont="1" applyBorder="1"/>
    <xf numFmtId="43" fontId="3" fillId="0" borderId="0" xfId="0" applyNumberFormat="1" applyFont="1"/>
    <xf numFmtId="165" fontId="3" fillId="0" borderId="10" xfId="1" applyNumberFormat="1" applyFont="1" applyFill="1" applyBorder="1"/>
    <xf numFmtId="0" fontId="2" fillId="0" borderId="12" xfId="0" applyFont="1" applyBorder="1" applyAlignment="1">
      <alignment horizontal="center"/>
    </xf>
    <xf numFmtId="165" fontId="2" fillId="0" borderId="12" xfId="1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5" fontId="3" fillId="0" borderId="0" xfId="1" applyNumberFormat="1" applyFon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Normal="100" workbookViewId="0">
      <selection activeCell="A24" sqref="A24"/>
    </sheetView>
  </sheetViews>
  <sheetFormatPr baseColWidth="10" defaultRowHeight="12.75" x14ac:dyDescent="0.2"/>
  <cols>
    <col min="1" max="1" width="60.5703125" style="1" bestFit="1" customWidth="1"/>
    <col min="2" max="7" width="20.7109375" style="1" customWidth="1"/>
    <col min="8" max="8" width="16.28515625" style="1" customWidth="1"/>
    <col min="9" max="16384" width="11.42578125" style="1"/>
  </cols>
  <sheetData>
    <row r="1" spans="1:8" x14ac:dyDescent="0.2">
      <c r="A1" s="36" t="s">
        <v>0</v>
      </c>
      <c r="B1" s="37"/>
      <c r="C1" s="37"/>
      <c r="D1" s="37"/>
      <c r="E1" s="37"/>
      <c r="F1" s="37"/>
      <c r="G1" s="38"/>
    </row>
    <row r="2" spans="1:8" x14ac:dyDescent="0.2">
      <c r="A2" s="39" t="s">
        <v>1</v>
      </c>
      <c r="B2" s="40"/>
      <c r="C2" s="40"/>
      <c r="D2" s="40"/>
      <c r="E2" s="40"/>
      <c r="F2" s="40"/>
      <c r="G2" s="41"/>
    </row>
    <row r="3" spans="1:8" x14ac:dyDescent="0.2">
      <c r="A3" s="39" t="s">
        <v>2</v>
      </c>
      <c r="B3" s="40"/>
      <c r="C3" s="40"/>
      <c r="D3" s="40"/>
      <c r="E3" s="40"/>
      <c r="F3" s="40"/>
      <c r="G3" s="41"/>
    </row>
    <row r="4" spans="1:8" x14ac:dyDescent="0.2">
      <c r="A4" s="39" t="s">
        <v>3</v>
      </c>
      <c r="B4" s="40"/>
      <c r="C4" s="40"/>
      <c r="D4" s="40"/>
      <c r="E4" s="40"/>
      <c r="F4" s="40"/>
      <c r="G4" s="41"/>
    </row>
    <row r="5" spans="1:8" ht="15" customHeight="1" x14ac:dyDescent="0.2">
      <c r="A5" s="39" t="s">
        <v>4</v>
      </c>
      <c r="B5" s="40"/>
      <c r="C5" s="40"/>
      <c r="D5" s="40"/>
      <c r="E5" s="40"/>
      <c r="F5" s="40"/>
      <c r="G5" s="41"/>
    </row>
    <row r="6" spans="1:8" ht="13.5" thickBot="1" x14ac:dyDescent="0.25">
      <c r="A6" s="39" t="s">
        <v>5</v>
      </c>
      <c r="B6" s="42"/>
      <c r="C6" s="42"/>
      <c r="D6" s="42"/>
      <c r="E6" s="42"/>
      <c r="F6" s="42"/>
      <c r="G6" s="43"/>
    </row>
    <row r="7" spans="1:8" ht="13.5" thickBot="1" x14ac:dyDescent="0.25">
      <c r="A7" s="2"/>
      <c r="B7" s="35" t="s">
        <v>6</v>
      </c>
      <c r="C7" s="35"/>
      <c r="D7" s="35"/>
      <c r="E7" s="35"/>
      <c r="F7" s="35"/>
      <c r="G7" s="2"/>
    </row>
    <row r="8" spans="1:8" ht="26.25" thickBot="1" x14ac:dyDescent="0.25">
      <c r="A8" s="3" t="s">
        <v>7</v>
      </c>
      <c r="B8" s="4" t="s">
        <v>8</v>
      </c>
      <c r="C8" s="5" t="s">
        <v>9</v>
      </c>
      <c r="D8" s="6" t="s">
        <v>10</v>
      </c>
      <c r="E8" s="5" t="s">
        <v>11</v>
      </c>
      <c r="F8" s="7" t="s">
        <v>12</v>
      </c>
      <c r="G8" s="8" t="s">
        <v>13</v>
      </c>
      <c r="H8" s="9"/>
    </row>
    <row r="9" spans="1:8" ht="13.5" thickBot="1" x14ac:dyDescent="0.25">
      <c r="A9" s="10"/>
      <c r="B9" s="11">
        <v>1</v>
      </c>
      <c r="C9" s="12">
        <v>2</v>
      </c>
      <c r="D9" s="11" t="s">
        <v>14</v>
      </c>
      <c r="E9" s="12">
        <v>4</v>
      </c>
      <c r="F9" s="11">
        <v>5</v>
      </c>
      <c r="G9" s="12" t="s">
        <v>15</v>
      </c>
    </row>
    <row r="10" spans="1:8" x14ac:dyDescent="0.2">
      <c r="A10" s="13"/>
      <c r="B10" s="14"/>
      <c r="C10" s="15"/>
      <c r="D10" s="15"/>
      <c r="E10" s="15"/>
      <c r="F10" s="15"/>
      <c r="G10" s="15"/>
    </row>
    <row r="11" spans="1:8" x14ac:dyDescent="0.2">
      <c r="A11" s="16" t="s">
        <v>16</v>
      </c>
      <c r="B11" s="17">
        <v>29168</v>
      </c>
      <c r="C11" s="18">
        <v>0</v>
      </c>
      <c r="D11" s="19">
        <f>+B11+C11</f>
        <v>29168</v>
      </c>
      <c r="E11" s="20">
        <v>219.8</v>
      </c>
      <c r="F11" s="20">
        <v>23032.799999999999</v>
      </c>
      <c r="G11" s="20">
        <f>+D11-E11-F11</f>
        <v>5915.4000000000015</v>
      </c>
      <c r="H11" s="19"/>
    </row>
    <row r="12" spans="1:8" x14ac:dyDescent="0.2">
      <c r="A12" s="16" t="s">
        <v>17</v>
      </c>
      <c r="B12" s="17">
        <v>795257.6</v>
      </c>
      <c r="C12" s="18">
        <f>48641.8-35273.9</f>
        <v>13367.900000000001</v>
      </c>
      <c r="D12" s="19">
        <f>+B12+C12</f>
        <v>808625.5</v>
      </c>
      <c r="E12" s="20">
        <f>27518.2+4444.7</f>
        <v>31962.9</v>
      </c>
      <c r="F12" s="20">
        <f>736237.1+306674.5</f>
        <v>1042911.6</v>
      </c>
      <c r="G12" s="20">
        <f t="shared" ref="G12:G36" si="0">+D12-E12-F12</f>
        <v>-266249</v>
      </c>
      <c r="H12" s="19"/>
    </row>
    <row r="13" spans="1:8" x14ac:dyDescent="0.2">
      <c r="A13" s="16" t="s">
        <v>18</v>
      </c>
      <c r="B13" s="17">
        <v>6619021.4000000004</v>
      </c>
      <c r="C13" s="18">
        <f>711636.4-65385.3</f>
        <v>646251.1</v>
      </c>
      <c r="D13" s="19">
        <f t="shared" ref="D13:D36" si="1">+B13+C13</f>
        <v>7265272.5</v>
      </c>
      <c r="E13" s="20">
        <f>624336.4+83824.1</f>
        <v>708160.5</v>
      </c>
      <c r="F13" s="20">
        <f>6505613.5+3214596.9</f>
        <v>9720210.4000000004</v>
      </c>
      <c r="G13" s="20">
        <f t="shared" si="0"/>
        <v>-3163098.4000000004</v>
      </c>
      <c r="H13" s="19"/>
    </row>
    <row r="14" spans="1:8" x14ac:dyDescent="0.2">
      <c r="A14" s="16" t="s">
        <v>19</v>
      </c>
      <c r="B14" s="17">
        <v>248966</v>
      </c>
      <c r="C14" s="18">
        <f>50407.5-4407.5</f>
        <v>46000</v>
      </c>
      <c r="D14" s="19">
        <f t="shared" si="1"/>
        <v>294966</v>
      </c>
      <c r="E14" s="20">
        <v>7487.8</v>
      </c>
      <c r="F14" s="20">
        <f>145398.2+45000</f>
        <v>190398.2</v>
      </c>
      <c r="G14" s="20">
        <f t="shared" si="0"/>
        <v>97080</v>
      </c>
      <c r="H14" s="19"/>
    </row>
    <row r="15" spans="1:8" x14ac:dyDescent="0.2">
      <c r="A15" s="16" t="s">
        <v>20</v>
      </c>
      <c r="B15" s="17">
        <v>33664881.100000001</v>
      </c>
      <c r="C15" s="18">
        <f>2326476.1-696289.7</f>
        <v>1630186.4000000001</v>
      </c>
      <c r="D15" s="19">
        <f t="shared" si="1"/>
        <v>35295067.5</v>
      </c>
      <c r="E15" s="20">
        <v>683132.7</v>
      </c>
      <c r="F15" s="20">
        <f>38300108.9+2424390.1</f>
        <v>40724499</v>
      </c>
      <c r="G15" s="20">
        <f t="shared" si="0"/>
        <v>-6112564.200000003</v>
      </c>
      <c r="H15" s="19"/>
    </row>
    <row r="16" spans="1:8" x14ac:dyDescent="0.2">
      <c r="A16" s="16" t="s">
        <v>21</v>
      </c>
      <c r="B16" s="17">
        <v>5486534.7000000002</v>
      </c>
      <c r="C16" s="18">
        <f>3371.2-3298.1</f>
        <v>73.099999999999909</v>
      </c>
      <c r="D16" s="19">
        <f t="shared" si="1"/>
        <v>5486607.7999999998</v>
      </c>
      <c r="E16" s="20">
        <f>3668.1+246.5</f>
        <v>3914.6</v>
      </c>
      <c r="F16" s="20">
        <f>185674+11614143.6</f>
        <v>11799817.6</v>
      </c>
      <c r="G16" s="20">
        <f t="shared" si="0"/>
        <v>-6317124.3999999994</v>
      </c>
      <c r="H16" s="19"/>
    </row>
    <row r="17" spans="1:8" x14ac:dyDescent="0.2">
      <c r="A17" s="16" t="s">
        <v>22</v>
      </c>
      <c r="B17" s="17">
        <v>1965427.4000000001</v>
      </c>
      <c r="C17" s="18">
        <f>893.9-133.7</f>
        <v>760.2</v>
      </c>
      <c r="D17" s="19">
        <f t="shared" si="1"/>
        <v>1966187.6</v>
      </c>
      <c r="E17" s="20">
        <v>4488.8999999999996</v>
      </c>
      <c r="F17" s="20">
        <f>255774.3+1832525.4</f>
        <v>2088299.7</v>
      </c>
      <c r="G17" s="20">
        <f t="shared" si="0"/>
        <v>-126600.99999999977</v>
      </c>
      <c r="H17" s="19"/>
    </row>
    <row r="18" spans="1:8" x14ac:dyDescent="0.2">
      <c r="A18" s="16" t="s">
        <v>23</v>
      </c>
      <c r="B18" s="17">
        <v>545372.4</v>
      </c>
      <c r="C18" s="18">
        <f>2923-1854.4</f>
        <v>1068.5999999999999</v>
      </c>
      <c r="D18" s="19">
        <f t="shared" si="1"/>
        <v>546441</v>
      </c>
      <c r="E18" s="20">
        <f>2593.2+29.9</f>
        <v>2623.1</v>
      </c>
      <c r="F18" s="20">
        <f>147622.8+157715.8</f>
        <v>305338.59999999998</v>
      </c>
      <c r="G18" s="20">
        <f t="shared" si="0"/>
        <v>238479.30000000005</v>
      </c>
      <c r="H18" s="19"/>
    </row>
    <row r="19" spans="1:8" x14ac:dyDescent="0.2">
      <c r="A19" s="16" t="s">
        <v>24</v>
      </c>
      <c r="B19" s="17">
        <v>208473.1</v>
      </c>
      <c r="C19" s="18">
        <f>2053.2-1180</f>
        <v>873.19999999999982</v>
      </c>
      <c r="D19" s="19">
        <f t="shared" si="1"/>
        <v>209346.30000000002</v>
      </c>
      <c r="E19" s="20">
        <v>1995.2</v>
      </c>
      <c r="F19" s="20">
        <f>218787.9+68180.3</f>
        <v>286968.2</v>
      </c>
      <c r="G19" s="20">
        <f t="shared" si="0"/>
        <v>-79617.100000000006</v>
      </c>
      <c r="H19" s="19"/>
    </row>
    <row r="20" spans="1:8" x14ac:dyDescent="0.2">
      <c r="A20" s="16" t="s">
        <v>25</v>
      </c>
      <c r="B20" s="17">
        <v>2693437.6</v>
      </c>
      <c r="C20" s="18">
        <f>1773.3-1004.2</f>
        <v>769.09999999999991</v>
      </c>
      <c r="D20" s="19">
        <f t="shared" si="1"/>
        <v>2694206.7</v>
      </c>
      <c r="E20" s="20">
        <v>1560.8</v>
      </c>
      <c r="F20" s="20">
        <f>654075.8+5779696.2</f>
        <v>6433772</v>
      </c>
      <c r="G20" s="20">
        <f t="shared" si="0"/>
        <v>-3741126.0999999996</v>
      </c>
      <c r="H20" s="19"/>
    </row>
    <row r="21" spans="1:8" x14ac:dyDescent="0.2">
      <c r="A21" s="16" t="s">
        <v>26</v>
      </c>
      <c r="B21" s="17">
        <v>876954.7</v>
      </c>
      <c r="C21" s="18">
        <f>40675.8-34924</f>
        <v>5751.8000000000029</v>
      </c>
      <c r="D21" s="19">
        <f t="shared" si="1"/>
        <v>882706.5</v>
      </c>
      <c r="E21" s="20">
        <v>54895.3</v>
      </c>
      <c r="F21" s="20">
        <f>254697.7+840098.5</f>
        <v>1094796.2</v>
      </c>
      <c r="G21" s="20">
        <f t="shared" si="0"/>
        <v>-266985</v>
      </c>
      <c r="H21" s="19"/>
    </row>
    <row r="22" spans="1:8" x14ac:dyDescent="0.2">
      <c r="A22" s="16" t="s">
        <v>27</v>
      </c>
      <c r="B22" s="17">
        <v>2643785.7000000002</v>
      </c>
      <c r="C22" s="18">
        <v>106109.4</v>
      </c>
      <c r="D22" s="19">
        <f t="shared" si="1"/>
        <v>2749895.1</v>
      </c>
      <c r="E22" s="20">
        <v>5724.9</v>
      </c>
      <c r="F22" s="20">
        <f>2377969.6+264640.1</f>
        <v>2642609.7000000002</v>
      </c>
      <c r="G22" s="20">
        <f t="shared" si="0"/>
        <v>101560.5</v>
      </c>
      <c r="H22" s="19"/>
    </row>
    <row r="23" spans="1:8" x14ac:dyDescent="0.2">
      <c r="A23" s="16" t="s">
        <v>28</v>
      </c>
      <c r="B23" s="17">
        <v>99657.2</v>
      </c>
      <c r="C23" s="18">
        <v>0</v>
      </c>
      <c r="D23" s="19">
        <f t="shared" si="1"/>
        <v>99657.2</v>
      </c>
      <c r="E23" s="20">
        <v>1000.9</v>
      </c>
      <c r="F23" s="20">
        <v>90643.8</v>
      </c>
      <c r="G23" s="20">
        <f t="shared" si="0"/>
        <v>8012.5</v>
      </c>
      <c r="H23" s="19"/>
    </row>
    <row r="24" spans="1:8" x14ac:dyDescent="0.2">
      <c r="A24" s="16" t="s">
        <v>29</v>
      </c>
      <c r="B24" s="17">
        <v>3783759.7</v>
      </c>
      <c r="C24" s="18">
        <f>9963.5-9963.5</f>
        <v>0</v>
      </c>
      <c r="D24" s="19">
        <f t="shared" si="1"/>
        <v>3783759.7</v>
      </c>
      <c r="E24" s="20">
        <v>3367</v>
      </c>
      <c r="F24" s="20">
        <f>263819.4+3569161.1</f>
        <v>3832980.5</v>
      </c>
      <c r="G24" s="20">
        <f t="shared" si="0"/>
        <v>-52587.799999999814</v>
      </c>
      <c r="H24" s="19"/>
    </row>
    <row r="25" spans="1:8" x14ac:dyDescent="0.2">
      <c r="A25" s="16" t="s">
        <v>30</v>
      </c>
      <c r="B25" s="17">
        <v>76580.7</v>
      </c>
      <c r="C25" s="18">
        <v>0</v>
      </c>
      <c r="D25" s="19">
        <f t="shared" si="1"/>
        <v>76580.7</v>
      </c>
      <c r="E25" s="20">
        <v>774.4</v>
      </c>
      <c r="F25" s="20">
        <v>69352.800000000003</v>
      </c>
      <c r="G25" s="20">
        <f t="shared" si="0"/>
        <v>6453.5</v>
      </c>
      <c r="H25" s="19"/>
    </row>
    <row r="26" spans="1:8" x14ac:dyDescent="0.2">
      <c r="A26" s="16" t="s">
        <v>31</v>
      </c>
      <c r="B26" s="17">
        <v>1007919.2</v>
      </c>
      <c r="C26" s="18">
        <v>0</v>
      </c>
      <c r="D26" s="19">
        <f t="shared" si="1"/>
        <v>1007919.2</v>
      </c>
      <c r="E26" s="20">
        <f>422.6+1.7</f>
        <v>424.3</v>
      </c>
      <c r="F26" s="20">
        <f>59616.2+1227519.6</f>
        <v>1287135.8</v>
      </c>
      <c r="G26" s="20">
        <f t="shared" si="0"/>
        <v>-279640.90000000014</v>
      </c>
      <c r="H26" s="19"/>
    </row>
    <row r="27" spans="1:8" x14ac:dyDescent="0.2">
      <c r="A27" s="16" t="s">
        <v>32</v>
      </c>
      <c r="B27" s="17">
        <v>31467.9</v>
      </c>
      <c r="C27" s="18">
        <v>0</v>
      </c>
      <c r="D27" s="19">
        <f t="shared" si="1"/>
        <v>31467.9</v>
      </c>
      <c r="E27" s="20">
        <v>412.4</v>
      </c>
      <c r="F27" s="20">
        <v>29885.8</v>
      </c>
      <c r="G27" s="20">
        <f t="shared" si="0"/>
        <v>1169.7000000000007</v>
      </c>
      <c r="H27" s="19"/>
    </row>
    <row r="28" spans="1:8" x14ac:dyDescent="0.2">
      <c r="A28" s="16" t="s">
        <v>33</v>
      </c>
      <c r="B28" s="17">
        <v>585624.69999999995</v>
      </c>
      <c r="C28" s="18">
        <f>13113.7-8403.3</f>
        <v>4710.4000000000015</v>
      </c>
      <c r="D28" s="19">
        <f t="shared" si="1"/>
        <v>590335.1</v>
      </c>
      <c r="E28" s="20">
        <v>1606.1</v>
      </c>
      <c r="F28" s="20">
        <v>621112.9</v>
      </c>
      <c r="G28" s="20">
        <f t="shared" si="0"/>
        <v>-32383.900000000023</v>
      </c>
      <c r="H28" s="19"/>
    </row>
    <row r="29" spans="1:8" x14ac:dyDescent="0.2">
      <c r="A29" s="16" t="s">
        <v>34</v>
      </c>
      <c r="B29" s="17">
        <v>218616.9</v>
      </c>
      <c r="C29" s="18">
        <v>0</v>
      </c>
      <c r="D29" s="19">
        <f t="shared" si="1"/>
        <v>218616.9</v>
      </c>
      <c r="E29" s="20">
        <v>2622.5</v>
      </c>
      <c r="F29" s="20">
        <f>172653.7+38676.2</f>
        <v>211329.90000000002</v>
      </c>
      <c r="G29" s="20">
        <f t="shared" si="0"/>
        <v>4664.4999999999709</v>
      </c>
      <c r="H29" s="19"/>
    </row>
    <row r="30" spans="1:8" x14ac:dyDescent="0.2">
      <c r="A30" s="16" t="s">
        <v>35</v>
      </c>
      <c r="B30" s="17">
        <v>237915.8</v>
      </c>
      <c r="C30" s="18">
        <v>0</v>
      </c>
      <c r="D30" s="19">
        <f t="shared" si="1"/>
        <v>237915.8</v>
      </c>
      <c r="E30" s="20">
        <v>1745.1</v>
      </c>
      <c r="F30" s="20">
        <f>51879.8+180429.9</f>
        <v>232309.7</v>
      </c>
      <c r="G30" s="20">
        <f t="shared" si="0"/>
        <v>3860.9999999999709</v>
      </c>
      <c r="H30" s="19"/>
    </row>
    <row r="31" spans="1:8" x14ac:dyDescent="0.2">
      <c r="A31" s="16" t="s">
        <v>36</v>
      </c>
      <c r="B31" s="17">
        <v>8822097.8000000007</v>
      </c>
      <c r="C31" s="18">
        <f>198598.6-55360.1</f>
        <v>143238.5</v>
      </c>
      <c r="D31" s="19">
        <f t="shared" si="1"/>
        <v>8965336.3000000007</v>
      </c>
      <c r="E31" s="20">
        <f>136726.6+32992.5</f>
        <v>169719.1</v>
      </c>
      <c r="F31" s="20">
        <f>6230194.5+2446841.5</f>
        <v>8677036</v>
      </c>
      <c r="G31" s="20">
        <f t="shared" si="0"/>
        <v>118581.20000000112</v>
      </c>
      <c r="H31" s="19"/>
    </row>
    <row r="32" spans="1:8" x14ac:dyDescent="0.2">
      <c r="A32" s="16" t="s">
        <v>37</v>
      </c>
      <c r="B32" s="17">
        <v>311228.3</v>
      </c>
      <c r="C32" s="18">
        <f>57092.4-3727.3</f>
        <v>53365.1</v>
      </c>
      <c r="D32" s="19">
        <f t="shared" si="1"/>
        <v>364593.39999999997</v>
      </c>
      <c r="E32" s="20">
        <v>28078.3</v>
      </c>
      <c r="F32" s="20">
        <f>351859+6469</f>
        <v>358328</v>
      </c>
      <c r="G32" s="20">
        <f t="shared" si="0"/>
        <v>-21812.900000000023</v>
      </c>
      <c r="H32" s="19"/>
    </row>
    <row r="33" spans="1:8" x14ac:dyDescent="0.2">
      <c r="A33" s="16" t="s">
        <v>38</v>
      </c>
      <c r="B33" s="17">
        <v>96525.4</v>
      </c>
      <c r="C33" s="18">
        <v>9177.2000000000007</v>
      </c>
      <c r="D33" s="19">
        <f t="shared" si="1"/>
        <v>105702.59999999999</v>
      </c>
      <c r="E33" s="20">
        <v>972.4</v>
      </c>
      <c r="F33" s="20">
        <v>102728.8</v>
      </c>
      <c r="G33" s="20">
        <f t="shared" si="0"/>
        <v>2001.3999999999942</v>
      </c>
      <c r="H33" s="19"/>
    </row>
    <row r="34" spans="1:8" x14ac:dyDescent="0.2">
      <c r="A34" s="16" t="s">
        <v>39</v>
      </c>
      <c r="B34" s="17">
        <v>35772.400000000001</v>
      </c>
      <c r="C34" s="18">
        <v>1577.5</v>
      </c>
      <c r="D34" s="19">
        <f t="shared" si="1"/>
        <v>37349.9</v>
      </c>
      <c r="E34" s="20">
        <v>305</v>
      </c>
      <c r="F34" s="20">
        <v>39631.5</v>
      </c>
      <c r="G34" s="20">
        <f t="shared" si="0"/>
        <v>-2586.5999999999985</v>
      </c>
      <c r="H34" s="19"/>
    </row>
    <row r="35" spans="1:8" x14ac:dyDescent="0.2">
      <c r="A35" s="16" t="s">
        <v>40</v>
      </c>
      <c r="B35" s="17">
        <v>27185.8</v>
      </c>
      <c r="C35" s="18">
        <v>0</v>
      </c>
      <c r="D35" s="19">
        <f t="shared" si="1"/>
        <v>27185.8</v>
      </c>
      <c r="E35" s="20">
        <v>327.60000000000002</v>
      </c>
      <c r="F35" s="20">
        <v>27738.5</v>
      </c>
      <c r="G35" s="20">
        <f t="shared" si="0"/>
        <v>-880.29999999999927</v>
      </c>
      <c r="H35" s="19"/>
    </row>
    <row r="36" spans="1:8" x14ac:dyDescent="0.2">
      <c r="A36" s="16" t="s">
        <v>41</v>
      </c>
      <c r="B36" s="17">
        <v>62312.9</v>
      </c>
      <c r="C36" s="18">
        <v>736.6</v>
      </c>
      <c r="D36" s="19">
        <f t="shared" si="1"/>
        <v>63049.5</v>
      </c>
      <c r="E36" s="20">
        <v>521.5</v>
      </c>
      <c r="F36" s="20">
        <v>66297.8</v>
      </c>
      <c r="G36" s="20">
        <f t="shared" si="0"/>
        <v>-3769.8000000000029</v>
      </c>
      <c r="H36" s="19"/>
    </row>
    <row r="37" spans="1:8" x14ac:dyDescent="0.2">
      <c r="A37" s="21"/>
      <c r="B37" s="17"/>
      <c r="C37" s="18"/>
      <c r="D37" s="19"/>
      <c r="E37" s="20"/>
      <c r="F37" s="20"/>
      <c r="G37" s="20"/>
      <c r="H37" s="19"/>
    </row>
    <row r="38" spans="1:8" x14ac:dyDescent="0.2">
      <c r="A38" s="22" t="s">
        <v>42</v>
      </c>
      <c r="B38" s="17"/>
      <c r="C38" s="18"/>
      <c r="D38" s="19"/>
      <c r="E38" s="20"/>
      <c r="F38" s="20"/>
      <c r="G38" s="20"/>
      <c r="H38" s="19"/>
    </row>
    <row r="39" spans="1:8" x14ac:dyDescent="0.2">
      <c r="A39" s="16" t="s">
        <v>43</v>
      </c>
      <c r="B39" s="17">
        <v>640345</v>
      </c>
      <c r="C39" s="18">
        <v>0</v>
      </c>
      <c r="D39" s="19">
        <f t="shared" ref="D39:D43" si="2">+B39+C39</f>
        <v>640345</v>
      </c>
      <c r="E39" s="20">
        <v>372062.7</v>
      </c>
      <c r="F39" s="20">
        <v>654313.69999999995</v>
      </c>
      <c r="G39" s="20">
        <f t="shared" ref="G39:G43" si="3">+D39-E39-F39</f>
        <v>-386031.39999999997</v>
      </c>
      <c r="H39" s="19"/>
    </row>
    <row r="40" spans="1:8" x14ac:dyDescent="0.2">
      <c r="A40" s="16" t="s">
        <v>44</v>
      </c>
      <c r="B40" s="17">
        <v>137655</v>
      </c>
      <c r="C40" s="18">
        <v>0</v>
      </c>
      <c r="D40" s="19">
        <f>+B40+C40</f>
        <v>137655</v>
      </c>
      <c r="E40" s="20">
        <v>0</v>
      </c>
      <c r="F40" s="20">
        <v>137655</v>
      </c>
      <c r="G40" s="20">
        <f t="shared" si="3"/>
        <v>0</v>
      </c>
      <c r="H40" s="19"/>
    </row>
    <row r="41" spans="1:8" x14ac:dyDescent="0.2">
      <c r="A41" s="16" t="s">
        <v>45</v>
      </c>
      <c r="B41" s="17">
        <v>1510110.8</v>
      </c>
      <c r="C41" s="18">
        <v>77900</v>
      </c>
      <c r="D41" s="19">
        <f t="shared" si="2"/>
        <v>1588010.8</v>
      </c>
      <c r="E41" s="20">
        <v>0</v>
      </c>
      <c r="F41" s="20">
        <f>3308052.5+121252.5</f>
        <v>3429305</v>
      </c>
      <c r="G41" s="20">
        <f t="shared" si="3"/>
        <v>-1841294.2</v>
      </c>
      <c r="H41" s="19"/>
    </row>
    <row r="42" spans="1:8" x14ac:dyDescent="0.2">
      <c r="A42" s="16" t="s">
        <v>46</v>
      </c>
      <c r="B42" s="17">
        <v>67000</v>
      </c>
      <c r="C42" s="18">
        <v>7722</v>
      </c>
      <c r="D42" s="19">
        <f t="shared" si="2"/>
        <v>74722</v>
      </c>
      <c r="E42" s="20">
        <v>0</v>
      </c>
      <c r="F42" s="20">
        <v>74722</v>
      </c>
      <c r="G42" s="20">
        <f t="shared" si="3"/>
        <v>0</v>
      </c>
      <c r="H42" s="19"/>
    </row>
    <row r="43" spans="1:8" x14ac:dyDescent="0.2">
      <c r="A43" s="16" t="s">
        <v>47</v>
      </c>
      <c r="B43" s="17">
        <v>74520</v>
      </c>
      <c r="C43" s="18">
        <v>0</v>
      </c>
      <c r="D43" s="19">
        <f t="shared" si="2"/>
        <v>74520</v>
      </c>
      <c r="E43" s="20">
        <v>760.2</v>
      </c>
      <c r="F43" s="20">
        <v>74440</v>
      </c>
      <c r="G43" s="20">
        <f t="shared" si="3"/>
        <v>-680.19999999999709</v>
      </c>
      <c r="H43" s="19"/>
    </row>
    <row r="44" spans="1:8" x14ac:dyDescent="0.2">
      <c r="A44" s="21"/>
      <c r="B44" s="17"/>
      <c r="C44" s="18"/>
      <c r="D44" s="19"/>
      <c r="E44" s="20"/>
      <c r="F44" s="20"/>
      <c r="G44" s="20"/>
      <c r="H44" s="19"/>
    </row>
    <row r="45" spans="1:8" ht="25.5" x14ac:dyDescent="0.2">
      <c r="A45" s="23" t="s">
        <v>48</v>
      </c>
      <c r="B45" s="17">
        <v>1778092.8</v>
      </c>
      <c r="C45" s="18">
        <v>0</v>
      </c>
      <c r="D45" s="19">
        <f>+B45+C45</f>
        <v>1778092.8</v>
      </c>
      <c r="E45" s="20">
        <v>0</v>
      </c>
      <c r="F45" s="20">
        <v>1778092.8</v>
      </c>
      <c r="G45" s="20">
        <f>+D45-E45-F45</f>
        <v>0</v>
      </c>
      <c r="H45" s="19"/>
    </row>
    <row r="46" spans="1:8" ht="14.25" x14ac:dyDescent="0.2">
      <c r="A46" s="21"/>
      <c r="B46" s="24"/>
      <c r="C46" s="18"/>
      <c r="D46" s="19"/>
      <c r="E46" s="20"/>
      <c r="F46" s="20"/>
      <c r="G46" s="20"/>
      <c r="H46" s="19"/>
    </row>
    <row r="47" spans="1:8" x14ac:dyDescent="0.2">
      <c r="A47" s="21" t="s">
        <v>49</v>
      </c>
      <c r="B47" s="17">
        <v>2062686.2</v>
      </c>
      <c r="C47" s="18">
        <v>0</v>
      </c>
      <c r="D47" s="19">
        <f>+B47+C47</f>
        <v>2062686.2</v>
      </c>
      <c r="E47" s="20">
        <v>0</v>
      </c>
      <c r="F47" s="20">
        <v>2062686.2</v>
      </c>
      <c r="G47" s="20">
        <f>+D47-E47-F47</f>
        <v>0</v>
      </c>
      <c r="H47" s="19"/>
    </row>
    <row r="48" spans="1:8" ht="13.5" thickBot="1" x14ac:dyDescent="0.25">
      <c r="A48" s="25"/>
      <c r="B48" s="26"/>
      <c r="C48" s="27"/>
      <c r="D48" s="28"/>
      <c r="E48" s="29"/>
      <c r="F48" s="29"/>
      <c r="G48" s="29"/>
      <c r="H48" s="19"/>
    </row>
    <row r="49" spans="1:8" ht="13.5" thickBot="1" x14ac:dyDescent="0.25">
      <c r="A49" s="30" t="s">
        <v>50</v>
      </c>
      <c r="B49" s="31">
        <f>SUM(B10:B48)</f>
        <v>77444354.200000033</v>
      </c>
      <c r="C49" s="31">
        <f t="shared" ref="C49:G49" si="4">SUM(C10:C48)</f>
        <v>2749638.100000001</v>
      </c>
      <c r="D49" s="31">
        <f t="shared" si="4"/>
        <v>80193992.300000012</v>
      </c>
      <c r="E49" s="31">
        <f t="shared" si="4"/>
        <v>2090866</v>
      </c>
      <c r="F49" s="31">
        <f t="shared" si="4"/>
        <v>100210380.50000001</v>
      </c>
      <c r="G49" s="31">
        <f t="shared" si="4"/>
        <v>-22107254.199999996</v>
      </c>
      <c r="H49" s="32"/>
    </row>
    <row r="50" spans="1:8" x14ac:dyDescent="0.2">
      <c r="A50" s="33"/>
      <c r="B50" s="34"/>
      <c r="C50" s="34"/>
      <c r="D50" s="34"/>
      <c r="E50" s="34"/>
      <c r="F50" s="34"/>
      <c r="G50" s="34"/>
    </row>
    <row r="51" spans="1:8" x14ac:dyDescent="0.2">
      <c r="A51" s="33"/>
      <c r="B51" s="34"/>
      <c r="C51" s="34"/>
      <c r="D51" s="34"/>
      <c r="E51" s="34"/>
      <c r="F51" s="34"/>
      <c r="G51" s="34"/>
    </row>
    <row r="52" spans="1:8" x14ac:dyDescent="0.2">
      <c r="B52" s="34"/>
      <c r="C52" s="34"/>
      <c r="D52" s="34"/>
      <c r="E52" s="34"/>
      <c r="F52" s="34"/>
      <c r="G52" s="34"/>
    </row>
    <row r="53" spans="1:8" x14ac:dyDescent="0.2">
      <c r="B53" s="34"/>
      <c r="C53" s="34"/>
      <c r="D53" s="34"/>
      <c r="E53" s="34"/>
      <c r="F53" s="34"/>
      <c r="G53" s="34"/>
    </row>
    <row r="54" spans="1:8" x14ac:dyDescent="0.2">
      <c r="B54" s="34"/>
      <c r="C54" s="34"/>
      <c r="D54" s="34"/>
      <c r="E54" s="34"/>
      <c r="F54" s="34"/>
      <c r="G54" s="34"/>
    </row>
    <row r="55" spans="1:8" x14ac:dyDescent="0.2">
      <c r="B55" s="34"/>
      <c r="C55" s="34"/>
      <c r="D55" s="34"/>
      <c r="E55" s="34"/>
      <c r="F55" s="34"/>
      <c r="G55" s="34"/>
    </row>
    <row r="56" spans="1:8" x14ac:dyDescent="0.2">
      <c r="B56" s="34"/>
      <c r="C56" s="34"/>
      <c r="D56" s="34"/>
      <c r="E56" s="34"/>
      <c r="F56" s="34"/>
      <c r="G56" s="34"/>
    </row>
  </sheetData>
  <mergeCells count="7">
    <mergeCell ref="B7:F7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Karol</cp:lastModifiedBy>
  <cp:lastPrinted>2016-04-04T23:02:21Z</cp:lastPrinted>
  <dcterms:created xsi:type="dcterms:W3CDTF">2015-03-06T16:16:46Z</dcterms:created>
  <dcterms:modified xsi:type="dcterms:W3CDTF">2016-04-05T15:08:22Z</dcterms:modified>
</cp:coreProperties>
</file>