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Septiembre" sheetId="2" r:id="rId1"/>
  </sheets>
  <calcPr calcId="152511"/>
</workbook>
</file>

<file path=xl/calcChain.xml><?xml version="1.0" encoding="utf-8"?>
<calcChain xmlns="http://schemas.openxmlformats.org/spreadsheetml/2006/main">
  <c r="F42" i="2" l="1"/>
  <c r="F69" i="2"/>
  <c r="F70" i="2"/>
  <c r="F67" i="2"/>
  <c r="F60" i="2"/>
  <c r="F58" i="2"/>
  <c r="F54" i="2"/>
  <c r="F48" i="2"/>
  <c r="F36" i="2"/>
  <c r="F17" i="2"/>
  <c r="D72" i="2"/>
  <c r="D71" i="2"/>
  <c r="D68" i="2"/>
  <c r="D67" i="2"/>
  <c r="D65" i="2"/>
  <c r="D63" i="2"/>
  <c r="D62" i="2"/>
  <c r="D61" i="2"/>
  <c r="D59" i="2"/>
  <c r="D57" i="2"/>
  <c r="D55" i="2"/>
  <c r="D53" i="2"/>
  <c r="D51" i="2"/>
  <c r="D50" i="2"/>
  <c r="D46" i="2"/>
  <c r="D45" i="2"/>
  <c r="D43" i="2"/>
  <c r="D40" i="2"/>
  <c r="D39" i="2"/>
  <c r="D37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0" i="2"/>
  <c r="D19" i="2"/>
  <c r="D17" i="2"/>
  <c r="D16" i="2"/>
  <c r="D14" i="2"/>
  <c r="D13" i="2"/>
  <c r="D12" i="2"/>
  <c r="D11" i="2"/>
  <c r="B74" i="2"/>
  <c r="D74" i="2" s="1"/>
  <c r="B73" i="2"/>
  <c r="D73" i="2" s="1"/>
  <c r="B70" i="2"/>
  <c r="D70" i="2" s="1"/>
  <c r="B69" i="2"/>
  <c r="D69" i="2" s="1"/>
  <c r="B67" i="2"/>
  <c r="B66" i="2"/>
  <c r="D66" i="2" s="1"/>
  <c r="B65" i="2"/>
  <c r="B64" i="2"/>
  <c r="D64" i="2" s="1"/>
  <c r="B63" i="2"/>
  <c r="B60" i="2"/>
  <c r="D60" i="2" s="1"/>
  <c r="B59" i="2"/>
  <c r="B58" i="2"/>
  <c r="D58" i="2" s="1"/>
  <c r="B57" i="2"/>
  <c r="B56" i="2"/>
  <c r="D56" i="2" s="1"/>
  <c r="B55" i="2"/>
  <c r="B54" i="2"/>
  <c r="D54" i="2" s="1"/>
  <c r="B52" i="2"/>
  <c r="D52" i="2" s="1"/>
  <c r="B49" i="2"/>
  <c r="D49" i="2" s="1"/>
  <c r="B48" i="2"/>
  <c r="D48" i="2" s="1"/>
  <c r="B47" i="2"/>
  <c r="D47" i="2" s="1"/>
  <c r="B45" i="2"/>
  <c r="B44" i="2"/>
  <c r="D44" i="2" s="1"/>
  <c r="B42" i="2"/>
  <c r="D42" i="2" s="1"/>
  <c r="B41" i="2"/>
  <c r="D41" i="2" s="1"/>
  <c r="B38" i="2"/>
  <c r="D38" i="2" s="1"/>
  <c r="B36" i="2"/>
  <c r="D36" i="2" s="1"/>
  <c r="B27" i="2"/>
  <c r="B21" i="2"/>
  <c r="D21" i="2" s="1"/>
  <c r="B19" i="2"/>
  <c r="B18" i="2"/>
  <c r="D18" i="2" s="1"/>
  <c r="B17" i="2"/>
  <c r="B15" i="2"/>
  <c r="D15" i="2" s="1"/>
  <c r="G74" i="2" l="1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76" i="2" l="1"/>
  <c r="E76" i="2"/>
  <c r="C76" i="2"/>
  <c r="B76" i="2"/>
  <c r="G76" i="2" l="1"/>
  <c r="D76" i="2"/>
</calcChain>
</file>

<file path=xl/sharedStrings.xml><?xml version="1.0" encoding="utf-8"?>
<sst xmlns="http://schemas.openxmlformats.org/spreadsheetml/2006/main" count="81" uniqueCount="81">
  <si>
    <t>Gobierno del Estado de México</t>
  </si>
  <si>
    <t>( en miles de pesos )</t>
  </si>
  <si>
    <t>Devengado</t>
  </si>
  <si>
    <t>Pagado</t>
  </si>
  <si>
    <t>Total</t>
  </si>
  <si>
    <t>Estado Analítico  del Ejercicio del Presupuesto de Egresos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</si>
  <si>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</si>
  <si>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</si>
  <si>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</si>
  <si>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</si>
  <si>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</si>
  <si>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</si>
  <si>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</si>
  <si>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3 - (4+5)</t>
  </si>
  <si>
    <t>Clasificación Funcional</t>
  </si>
  <si>
    <t xml:space="preserve">  Cifras Preliminares</t>
  </si>
  <si>
    <t>Legislativo</t>
  </si>
  <si>
    <t>Administrar e impartir justicia</t>
  </si>
  <si>
    <t>Electoral</t>
  </si>
  <si>
    <t>Prevención y reinserción social</t>
  </si>
  <si>
    <t>Procuración de justicia</t>
  </si>
  <si>
    <t>Derechos humanos</t>
  </si>
  <si>
    <t>Seguridad pública</t>
  </si>
  <si>
    <t>Protección civil</t>
  </si>
  <si>
    <t>Consolidación de la gestión gubernament</t>
  </si>
  <si>
    <t>Desarrollo de la función pública y étic</t>
  </si>
  <si>
    <t>Conducción de las políticas generales d</t>
  </si>
  <si>
    <t>Protección jurídica de las personas y s</t>
  </si>
  <si>
    <t>Fortalecimiento del sistema integral de</t>
  </si>
  <si>
    <t>Democracia y pluralidad política</t>
  </si>
  <si>
    <t>Comunicación pública y fortalecimiento</t>
  </si>
  <si>
    <t>Nuevas organizaciones de la sociedad</t>
  </si>
  <si>
    <t>Coordinación metropolitana</t>
  </si>
  <si>
    <t>Impulso al federalismo y desarrollo mun</t>
  </si>
  <si>
    <t>Fortalecimiento de los ingresos</t>
  </si>
  <si>
    <t>Gasto social e inversión pública</t>
  </si>
  <si>
    <t>Financiamiento de la infraestructura pa</t>
  </si>
  <si>
    <t>Deuda pública</t>
  </si>
  <si>
    <t>Previsiones para el servicio y amortiza</t>
  </si>
  <si>
    <t>Transferencias intergubernamentales</t>
  </si>
  <si>
    <t>Previsiones para el pago de adeudo de e</t>
  </si>
  <si>
    <t>Alimentación</t>
  </si>
  <si>
    <t>Desarrollo integral de la familia</t>
  </si>
  <si>
    <t>Atención a la población infantil</t>
  </si>
  <si>
    <t>Atención a personas con discapacidad</t>
  </si>
  <si>
    <t>Seguridad social</t>
  </si>
  <si>
    <t>Salud y asistencia social</t>
  </si>
  <si>
    <t>El papel fundamental de la mujer y pers</t>
  </si>
  <si>
    <t>Apoyo a los adultos mayores</t>
  </si>
  <si>
    <t>Pueblos indígenas</t>
  </si>
  <si>
    <t>Población</t>
  </si>
  <si>
    <t>Desarrollo comunitario</t>
  </si>
  <si>
    <t>Oportunidades para los jóvenes</t>
  </si>
  <si>
    <t>Educación para el desarrollo integral</t>
  </si>
  <si>
    <t>Identidad mexiquense</t>
  </si>
  <si>
    <t>Cultura y arte</t>
  </si>
  <si>
    <t>Cultura física y deporte</t>
  </si>
  <si>
    <t>Empleo</t>
  </si>
  <si>
    <t>Administrativo y laboral</t>
  </si>
  <si>
    <t>Desarrollo agrícola</t>
  </si>
  <si>
    <t>Fomento a productores rurales</t>
  </si>
  <si>
    <t>Fomento pecuario</t>
  </si>
  <si>
    <t>Desarrollo forestal</t>
  </si>
  <si>
    <t>Infraestructura hidroagrícola</t>
  </si>
  <si>
    <t>Fomento acuícola</t>
  </si>
  <si>
    <t>Modernización industrial</t>
  </si>
  <si>
    <t>Fomento a la minería</t>
  </si>
  <si>
    <t>Promoción internacional</t>
  </si>
  <si>
    <t>Modernización comercial</t>
  </si>
  <si>
    <t>Investigación, ciencia y tecnología</t>
  </si>
  <si>
    <t>Promoción artesanal</t>
  </si>
  <si>
    <t>Fomento turístico</t>
  </si>
  <si>
    <t>Modernización de las comunicaciones y e</t>
  </si>
  <si>
    <t>Coordinación para el desarrollo regiona</t>
  </si>
  <si>
    <t>Desarrollo urbano</t>
  </si>
  <si>
    <t>Agua y saneamiento</t>
  </si>
  <si>
    <t>Suelo</t>
  </si>
  <si>
    <t>Vivienda</t>
  </si>
  <si>
    <t>Energía</t>
  </si>
  <si>
    <t>Protección al ambiente</t>
  </si>
  <si>
    <t>Del 1 de enero al 31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</si>
</sst>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  <numFmt numFmtId="167" formatCode="#,##0.0_ ;\-#,##0.0\ "/>
    <numFmt numFmtId="168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2" borderId="12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/>
    <xf numFmtId="167" fontId="2" fillId="0" borderId="3" xfId="0" applyNumberFormat="1" applyFont="1" applyBorder="1"/>
    <xf numFmtId="167" fontId="2" fillId="0" borderId="12" xfId="0" applyNumberFormat="1" applyFont="1" applyBorder="1"/>
    <xf numFmtId="0" fontId="3" fillId="0" borderId="14" xfId="0" applyFont="1" applyBorder="1"/>
    <xf numFmtId="164" fontId="3" fillId="0" borderId="1" xfId="0" applyNumberFormat="1" applyFont="1" applyBorder="1"/>
    <xf numFmtId="167" fontId="3" fillId="0" borderId="14" xfId="0" applyNumberFormat="1" applyFont="1" applyBorder="1"/>
    <xf numFmtId="168" fontId="3" fillId="0" borderId="0" xfId="0" applyNumberFormat="1" applyFont="1" applyBorder="1"/>
    <xf numFmtId="164" fontId="3" fillId="0" borderId="4" xfId="0" applyNumberFormat="1" applyFont="1" applyBorder="1"/>
    <xf numFmtId="0" fontId="3" fillId="0" borderId="13" xfId="0" applyFont="1" applyBorder="1" applyAlignment="1">
      <alignment horizontal="left"/>
    </xf>
    <xf numFmtId="166" fontId="3" fillId="0" borderId="14" xfId="1" applyNumberFormat="1" applyFont="1" applyBorder="1"/>
    <xf numFmtId="43" fontId="3" fillId="0" borderId="0" xfId="0" applyNumberFormat="1" applyFont="1"/>
    <xf numFmtId="165" fontId="3" fillId="0" borderId="14" xfId="1" applyNumberFormat="1" applyFont="1" applyFill="1" applyBorder="1"/>
    <xf numFmtId="164" fontId="3" fillId="0" borderId="0" xfId="0" applyNumberFormat="1" applyFont="1"/>
    <xf numFmtId="0" fontId="2" fillId="0" borderId="8" xfId="0" applyFont="1" applyBorder="1" applyAlignment="1">
      <alignment horizontal="center"/>
    </xf>
    <xf numFmtId="165" fontId="2" fillId="0" borderId="8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  <xf numFmtId="165" fontId="3" fillId="0" borderId="13" xfId="1" applyNumberFormat="1" applyFont="1" applyBorder="1"/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selection activeCell="A58" sqref="A58"/>
    </sheetView>
  </sheetViews>
  <sheetFormatPr baseColWidth="10" defaultRowHeight="12.75" x14ac:dyDescent="0.2"/>
  <cols>
    <col min="1" max="1" width="60.5703125" style="1" bestFit="1" customWidth="1"/>
    <col min="2" max="2" width="20.7109375" style="1" customWidth="1"/>
    <col min="3" max="3" width="15.7109375" style="1" customWidth="1"/>
    <col min="4" max="4" width="20.7109375" style="1" customWidth="1"/>
    <col min="5" max="5" width="16.85546875" style="1" customWidth="1"/>
    <col min="6" max="6" width="18.42578125" style="1" customWidth="1"/>
    <col min="7" max="7" width="18.7109375" style="1" customWidth="1"/>
    <col min="8" max="8" width="16.28515625" style="1" customWidth="1"/>
    <col min="9" max="16384" width="11.42578125" style="1"/>
  </cols>
  <sheetData>
    <row r="1" spans="1:8" x14ac:dyDescent="0.2">
      <c r="A1" s="36" t="s">
        <v>0</v>
      </c>
      <c r="B1" s="37"/>
      <c r="C1" s="37"/>
      <c r="D1" s="37"/>
      <c r="E1" s="37"/>
      <c r="F1" s="37"/>
      <c r="G1" s="38"/>
    </row>
    <row r="2" spans="1:8" x14ac:dyDescent="0.2">
      <c r="A2" s="33" t="s">
        <v>5</v>
      </c>
      <c r="B2" s="34"/>
      <c r="C2" s="34"/>
      <c r="D2" s="34"/>
      <c r="E2" s="34"/>
      <c r="F2" s="34"/>
      <c r="G2" s="35"/>
    </row>
    <row r="3" spans="1:8" x14ac:dyDescent="0.2">
      <c r="A3" s="33" t="s">
        <v>14</v>
      </c>
      <c r="B3" s="34"/>
      <c r="C3" s="34"/>
      <c r="D3" s="34"/>
      <c r="E3" s="34"/>
      <c r="F3" s="34"/>
      <c r="G3" s="35"/>
    </row>
    <row r="4" spans="1:8" x14ac:dyDescent="0.2">
      <c r="A4" s="33" t="s">
        <v>15</v>
      </c>
      <c r="B4" s="34"/>
      <c r="C4" s="34"/>
      <c r="D4" s="34"/>
      <c r="E4" s="34"/>
      <c r="F4" s="34"/>
      <c r="G4" s="35"/>
    </row>
    <row r="5" spans="1:8" ht="15" customHeight="1" x14ac:dyDescent="0.2">
      <c r="A5" s="33" t="s">
        <v>80</v>
      </c>
      <c r="B5" s="34"/>
      <c r="C5" s="34"/>
      <c r="D5" s="34"/>
      <c r="E5" s="34"/>
      <c r="F5" s="34"/>
      <c r="G5" s="35"/>
    </row>
    <row r="6" spans="1:8" ht="13.5" thickBot="1" x14ac:dyDescent="0.25">
      <c r="A6" s="33" t="s">
        <v>1</v>
      </c>
      <c r="B6" s="39"/>
      <c r="C6" s="39"/>
      <c r="D6" s="39"/>
      <c r="E6" s="39"/>
      <c r="F6" s="39"/>
      <c r="G6" s="40"/>
    </row>
    <row r="7" spans="1:8" ht="13.5" thickBot="1" x14ac:dyDescent="0.25">
      <c r="A7" s="2"/>
      <c r="B7" s="32" t="s">
        <v>7</v>
      </c>
      <c r="C7" s="32"/>
      <c r="D7" s="32"/>
      <c r="E7" s="32"/>
      <c r="F7" s="32"/>
      <c r="G7" s="2"/>
    </row>
    <row r="8" spans="1:8" ht="26.25" thickBot="1" x14ac:dyDescent="0.25">
      <c r="A8" s="3" t="s">
        <v>6</v>
      </c>
      <c r="B8" s="4" t="s">
        <v>8</v>
      </c>
      <c r="C8" s="5" t="s">
        <v>9</v>
      </c>
      <c r="D8" s="6" t="s">
        <v>10</v>
      </c>
      <c r="E8" s="5" t="s">
        <v>2</v>
      </c>
      <c r="F8" s="7" t="s">
        <v>3</v>
      </c>
      <c r="G8" s="8" t="s">
        <v>11</v>
      </c>
      <c r="H8" s="9"/>
    </row>
    <row r="9" spans="1:8" ht="13.5" thickBot="1" x14ac:dyDescent="0.25">
      <c r="A9" s="10"/>
      <c r="B9" s="11">
        <v>1</v>
      </c>
      <c r="C9" s="12">
        <v>2</v>
      </c>
      <c r="D9" s="11" t="s">
        <v>12</v>
      </c>
      <c r="E9" s="12">
        <v>4</v>
      </c>
      <c r="F9" s="11">
        <v>5</v>
      </c>
      <c r="G9" s="12" t="s">
        <v>13</v>
      </c>
    </row>
    <row r="10" spans="1:8" ht="13.5" thickBot="1" x14ac:dyDescent="0.25">
      <c r="A10" s="13"/>
      <c r="B10" s="14"/>
      <c r="C10" s="15"/>
      <c r="D10" s="15"/>
      <c r="E10" s="15"/>
      <c r="F10" s="15"/>
      <c r="G10" s="15"/>
    </row>
    <row r="11" spans="1:8" x14ac:dyDescent="0.2">
      <c r="A11" s="16" t="s">
        <v>16</v>
      </c>
      <c r="B11" s="17">
        <v>1490481.11</v>
      </c>
      <c r="C11" s="18">
        <v>0</v>
      </c>
      <c r="D11" s="19">
        <f>+B11+C11</f>
        <v>1490481.11</v>
      </c>
      <c r="E11" s="18">
        <v>0</v>
      </c>
      <c r="F11" s="18">
        <v>1145502.04519</v>
      </c>
      <c r="G11" s="18">
        <f>SUM(D11-E11-F11)</f>
        <v>344979.06481000013</v>
      </c>
    </row>
    <row r="12" spans="1:8" x14ac:dyDescent="0.2">
      <c r="A12" s="16" t="s">
        <v>17</v>
      </c>
      <c r="B12" s="20">
        <v>2921482.0389999999</v>
      </c>
      <c r="C12" s="18">
        <v>6981.817</v>
      </c>
      <c r="D12" s="19">
        <f t="shared" ref="D12:D74" si="0">+B12+C12</f>
        <v>2928463.8559999997</v>
      </c>
      <c r="E12" s="18">
        <v>4840.1715899999999</v>
      </c>
      <c r="F12" s="18">
        <v>2074186.7411500001</v>
      </c>
      <c r="G12" s="18">
        <f t="shared" ref="G12:G74" si="1">SUM(D12-E12-F12)</f>
        <v>849436.94325999962</v>
      </c>
    </row>
    <row r="13" spans="1:8" x14ac:dyDescent="0.2">
      <c r="A13" s="16" t="s">
        <v>18</v>
      </c>
      <c r="B13" s="20">
        <v>67000</v>
      </c>
      <c r="C13" s="18">
        <v>6000</v>
      </c>
      <c r="D13" s="19">
        <f t="shared" si="0"/>
        <v>73000</v>
      </c>
      <c r="E13" s="18">
        <v>0</v>
      </c>
      <c r="F13" s="18">
        <v>47685.987200000003</v>
      </c>
      <c r="G13" s="18">
        <f t="shared" si="1"/>
        <v>25314.012799999997</v>
      </c>
    </row>
    <row r="14" spans="1:8" x14ac:dyDescent="0.2">
      <c r="A14" s="16" t="s">
        <v>19</v>
      </c>
      <c r="B14" s="20">
        <v>1225918.176</v>
      </c>
      <c r="C14" s="18">
        <v>56588.971450000005</v>
      </c>
      <c r="D14" s="19">
        <f t="shared" si="0"/>
        <v>1282507.14745</v>
      </c>
      <c r="E14" s="18">
        <v>31449.452120000002</v>
      </c>
      <c r="F14" s="18">
        <v>1033402.25369</v>
      </c>
      <c r="G14" s="18">
        <f t="shared" si="1"/>
        <v>217655.44163999998</v>
      </c>
    </row>
    <row r="15" spans="1:8" x14ac:dyDescent="0.2">
      <c r="A15" s="16" t="s">
        <v>20</v>
      </c>
      <c r="B15" s="20">
        <f>2361494.223+30000</f>
        <v>2391494.2230000002</v>
      </c>
      <c r="C15" s="18">
        <v>120094.98690999999</v>
      </c>
      <c r="D15" s="19">
        <f t="shared" si="0"/>
        <v>2511589.2099100002</v>
      </c>
      <c r="E15" s="18">
        <v>92.24136</v>
      </c>
      <c r="F15" s="18">
        <v>1738133.7009000001</v>
      </c>
      <c r="G15" s="18">
        <f t="shared" si="1"/>
        <v>773363.26765000029</v>
      </c>
    </row>
    <row r="16" spans="1:8" x14ac:dyDescent="0.2">
      <c r="A16" s="16" t="s">
        <v>21</v>
      </c>
      <c r="B16" s="20">
        <v>149118.48000000001</v>
      </c>
      <c r="C16" s="18">
        <v>-406.10679999999996</v>
      </c>
      <c r="D16" s="19">
        <f t="shared" si="0"/>
        <v>148712.3732</v>
      </c>
      <c r="E16" s="18">
        <v>0</v>
      </c>
      <c r="F16" s="18">
        <v>106817.52845</v>
      </c>
      <c r="G16" s="18">
        <f t="shared" si="1"/>
        <v>41894.844750000004</v>
      </c>
    </row>
    <row r="17" spans="1:7" x14ac:dyDescent="0.2">
      <c r="A17" s="16" t="s">
        <v>22</v>
      </c>
      <c r="B17" s="20">
        <f>5549832.943+2606610</f>
        <v>8156442.943</v>
      </c>
      <c r="C17" s="18">
        <v>85033.004889999997</v>
      </c>
      <c r="D17" s="19">
        <f t="shared" si="0"/>
        <v>8241475.9478900004</v>
      </c>
      <c r="E17" s="18">
        <v>10088.283300000001</v>
      </c>
      <c r="F17" s="18">
        <f>5917695.04002+2482761.5</f>
        <v>8400456.5400200002</v>
      </c>
      <c r="G17" s="18">
        <f t="shared" si="1"/>
        <v>-169068.87543000001</v>
      </c>
    </row>
    <row r="18" spans="1:7" x14ac:dyDescent="0.2">
      <c r="A18" s="16" t="s">
        <v>23</v>
      </c>
      <c r="B18" s="20">
        <f>96018.759+456750</f>
        <v>552768.75899999996</v>
      </c>
      <c r="C18" s="18">
        <v>0</v>
      </c>
      <c r="D18" s="19">
        <f t="shared" si="0"/>
        <v>552768.75899999996</v>
      </c>
      <c r="E18" s="18">
        <v>351.35740000000004</v>
      </c>
      <c r="F18" s="18">
        <v>57122.517919999998</v>
      </c>
      <c r="G18" s="18">
        <f t="shared" si="1"/>
        <v>495294.88367999997</v>
      </c>
    </row>
    <row r="19" spans="1:7" x14ac:dyDescent="0.2">
      <c r="A19" s="16" t="s">
        <v>24</v>
      </c>
      <c r="B19" s="20">
        <f>747899.20298+50000</f>
        <v>797899.20297999994</v>
      </c>
      <c r="C19" s="18">
        <v>165162.80182999998</v>
      </c>
      <c r="D19" s="19">
        <f t="shared" si="0"/>
        <v>963062.00480999995</v>
      </c>
      <c r="E19" s="18">
        <v>108097.30525999999</v>
      </c>
      <c r="F19" s="18">
        <v>826277.61179</v>
      </c>
      <c r="G19" s="18">
        <f t="shared" si="1"/>
        <v>28687.087760000024</v>
      </c>
    </row>
    <row r="20" spans="1:7" x14ac:dyDescent="0.2">
      <c r="A20" s="16" t="s">
        <v>25</v>
      </c>
      <c r="B20" s="20">
        <v>387851.55299</v>
      </c>
      <c r="C20" s="18">
        <v>3833.3785299999995</v>
      </c>
      <c r="D20" s="19">
        <f t="shared" si="0"/>
        <v>391684.93151999998</v>
      </c>
      <c r="E20" s="18">
        <v>11290.345090000001</v>
      </c>
      <c r="F20" s="18">
        <v>247536.34275000001</v>
      </c>
      <c r="G20" s="18">
        <f t="shared" si="1"/>
        <v>132858.24367999996</v>
      </c>
    </row>
    <row r="21" spans="1:7" x14ac:dyDescent="0.2">
      <c r="A21" s="16" t="s">
        <v>26</v>
      </c>
      <c r="B21" s="20">
        <f>994686.33101</f>
        <v>994686.33100999997</v>
      </c>
      <c r="C21" s="18">
        <v>3930.4530700000005</v>
      </c>
      <c r="D21" s="19">
        <f t="shared" si="0"/>
        <v>998616.78408000001</v>
      </c>
      <c r="E21" s="18">
        <v>7914.5901299999996</v>
      </c>
      <c r="F21" s="18">
        <v>652496.74901000003</v>
      </c>
      <c r="G21" s="18">
        <f t="shared" si="1"/>
        <v>338205.44493999996</v>
      </c>
    </row>
    <row r="22" spans="1:7" x14ac:dyDescent="0.2">
      <c r="A22" s="16" t="s">
        <v>27</v>
      </c>
      <c r="B22" s="20">
        <v>111024.357</v>
      </c>
      <c r="C22" s="18">
        <v>26784.17873</v>
      </c>
      <c r="D22" s="19">
        <f t="shared" si="0"/>
        <v>137808.53573</v>
      </c>
      <c r="E22" s="18">
        <v>185.19732999999999</v>
      </c>
      <c r="F22" s="18">
        <v>79589.596849999987</v>
      </c>
      <c r="G22" s="18">
        <f t="shared" si="1"/>
        <v>58033.741550000021</v>
      </c>
    </row>
    <row r="23" spans="1:7" x14ac:dyDescent="0.2">
      <c r="A23" s="16" t="s">
        <v>28</v>
      </c>
      <c r="B23" s="20">
        <v>158690.84299999999</v>
      </c>
      <c r="C23" s="18">
        <v>-485.25414000000012</v>
      </c>
      <c r="D23" s="19">
        <f t="shared" si="0"/>
        <v>158205.58885999999</v>
      </c>
      <c r="E23" s="18">
        <v>832.65472</v>
      </c>
      <c r="F23" s="18">
        <v>126420.78241</v>
      </c>
      <c r="G23" s="18">
        <f t="shared" si="1"/>
        <v>30952.151729999998</v>
      </c>
    </row>
    <row r="24" spans="1:7" x14ac:dyDescent="0.2">
      <c r="A24" s="16" t="s">
        <v>29</v>
      </c>
      <c r="B24" s="20">
        <v>1015848.785</v>
      </c>
      <c r="C24" s="18">
        <v>-539.43475000000001</v>
      </c>
      <c r="D24" s="19">
        <f t="shared" si="0"/>
        <v>1015309.35025</v>
      </c>
      <c r="E24" s="18">
        <v>4372.1955900000003</v>
      </c>
      <c r="F24" s="18">
        <v>631231.49748999998</v>
      </c>
      <c r="G24" s="18">
        <f t="shared" si="1"/>
        <v>379705.65717000002</v>
      </c>
    </row>
    <row r="25" spans="1:7" x14ac:dyDescent="0.2">
      <c r="A25" s="16" t="s">
        <v>30</v>
      </c>
      <c r="B25" s="20">
        <v>196466.66699999999</v>
      </c>
      <c r="C25" s="18">
        <v>0</v>
      </c>
      <c r="D25" s="19">
        <f t="shared" si="0"/>
        <v>196466.66699999999</v>
      </c>
      <c r="E25" s="18">
        <v>8.093</v>
      </c>
      <c r="F25" s="18">
        <v>57453.590509999995</v>
      </c>
      <c r="G25" s="18">
        <f t="shared" si="1"/>
        <v>139004.98349000001</v>
      </c>
    </row>
    <row r="26" spans="1:7" x14ac:dyDescent="0.2">
      <c r="A26" s="16" t="s">
        <v>31</v>
      </c>
      <c r="B26" s="20">
        <v>28548.477019999998</v>
      </c>
      <c r="C26" s="18">
        <v>14942.259970000001</v>
      </c>
      <c r="D26" s="19">
        <f t="shared" si="0"/>
        <v>43490.736989999998</v>
      </c>
      <c r="E26" s="18">
        <v>453.33310999999998</v>
      </c>
      <c r="F26" s="18">
        <v>24636.39358</v>
      </c>
      <c r="G26" s="18">
        <f t="shared" si="1"/>
        <v>18401.010299999998</v>
      </c>
    </row>
    <row r="27" spans="1:7" x14ac:dyDescent="0.2">
      <c r="A27" s="16" t="s">
        <v>32</v>
      </c>
      <c r="B27" s="20">
        <f>77694.467+2404.4</f>
        <v>80098.866999999998</v>
      </c>
      <c r="C27" s="18">
        <v>-110.92823999999999</v>
      </c>
      <c r="D27" s="19">
        <f t="shared" si="0"/>
        <v>79987.938760000005</v>
      </c>
      <c r="E27" s="18">
        <v>0</v>
      </c>
      <c r="F27" s="18">
        <v>48156.675889999999</v>
      </c>
      <c r="G27" s="18">
        <f t="shared" si="1"/>
        <v>31831.262870000006</v>
      </c>
    </row>
    <row r="28" spans="1:7" x14ac:dyDescent="0.2">
      <c r="A28" s="16" t="s">
        <v>33</v>
      </c>
      <c r="B28" s="20">
        <v>139314.323</v>
      </c>
      <c r="C28" s="18">
        <v>1631.32718</v>
      </c>
      <c r="D28" s="19">
        <f t="shared" si="0"/>
        <v>140945.65018</v>
      </c>
      <c r="E28" s="18">
        <v>434.00536</v>
      </c>
      <c r="F28" s="18">
        <v>83441.559760000004</v>
      </c>
      <c r="G28" s="18">
        <f t="shared" si="1"/>
        <v>57070.085059999983</v>
      </c>
    </row>
    <row r="29" spans="1:7" x14ac:dyDescent="0.2">
      <c r="A29" s="16" t="s">
        <v>34</v>
      </c>
      <c r="B29" s="20">
        <v>3698156.9369999999</v>
      </c>
      <c r="C29" s="18">
        <v>290878.41196999996</v>
      </c>
      <c r="D29" s="19">
        <f t="shared" si="0"/>
        <v>3989035.3489699997</v>
      </c>
      <c r="E29" s="18">
        <v>112985.25025</v>
      </c>
      <c r="F29" s="18">
        <v>3530475.9704</v>
      </c>
      <c r="G29" s="18">
        <f t="shared" si="1"/>
        <v>345574.12831999967</v>
      </c>
    </row>
    <row r="30" spans="1:7" x14ac:dyDescent="0.2">
      <c r="A30" s="16" t="s">
        <v>35</v>
      </c>
      <c r="B30" s="20">
        <v>25786.870999999999</v>
      </c>
      <c r="C30" s="18">
        <v>-857.17950999999982</v>
      </c>
      <c r="D30" s="19">
        <f t="shared" si="0"/>
        <v>24929.691490000001</v>
      </c>
      <c r="E30" s="18">
        <v>563.35514999999998</v>
      </c>
      <c r="F30" s="18">
        <v>16923.502109999998</v>
      </c>
      <c r="G30" s="18">
        <f t="shared" si="1"/>
        <v>7442.834230000004</v>
      </c>
    </row>
    <row r="31" spans="1:7" x14ac:dyDescent="0.2">
      <c r="A31" s="16" t="s">
        <v>36</v>
      </c>
      <c r="B31" s="20">
        <v>34528.762999999999</v>
      </c>
      <c r="C31" s="18">
        <v>-2329.6744800000001</v>
      </c>
      <c r="D31" s="19">
        <f t="shared" si="0"/>
        <v>32199.088519999998</v>
      </c>
      <c r="E31" s="18">
        <v>1512.9034099999999</v>
      </c>
      <c r="F31" s="18">
        <v>21960.297340000001</v>
      </c>
      <c r="G31" s="18">
        <f t="shared" si="1"/>
        <v>8725.8877699999975</v>
      </c>
    </row>
    <row r="32" spans="1:7" x14ac:dyDescent="0.2">
      <c r="A32" s="16" t="s">
        <v>37</v>
      </c>
      <c r="B32" s="20">
        <v>15492.001</v>
      </c>
      <c r="C32" s="18">
        <v>7403</v>
      </c>
      <c r="D32" s="19">
        <f t="shared" si="0"/>
        <v>22895.001</v>
      </c>
      <c r="E32" s="18">
        <v>0.91900000000000004</v>
      </c>
      <c r="F32" s="18">
        <v>9756.8912700000001</v>
      </c>
      <c r="G32" s="18">
        <f t="shared" si="1"/>
        <v>13137.190729999998</v>
      </c>
    </row>
    <row r="33" spans="1:7" x14ac:dyDescent="0.2">
      <c r="A33" s="16" t="s">
        <v>38</v>
      </c>
      <c r="B33" s="20">
        <v>7012240</v>
      </c>
      <c r="C33" s="18">
        <v>0</v>
      </c>
      <c r="D33" s="19">
        <f t="shared" si="0"/>
        <v>7012240</v>
      </c>
      <c r="E33" s="18">
        <v>18048.25071</v>
      </c>
      <c r="F33" s="18">
        <v>7228078.7021499993</v>
      </c>
      <c r="G33" s="18">
        <f t="shared" si="1"/>
        <v>-233886.95285999961</v>
      </c>
    </row>
    <row r="34" spans="1:7" x14ac:dyDescent="0.2">
      <c r="A34" s="16" t="s">
        <v>39</v>
      </c>
      <c r="B34" s="20">
        <v>28973977.987</v>
      </c>
      <c r="C34" s="18">
        <v>0</v>
      </c>
      <c r="D34" s="19">
        <f t="shared" si="0"/>
        <v>28973977.987</v>
      </c>
      <c r="E34" s="18">
        <v>0</v>
      </c>
      <c r="F34" s="18">
        <v>22591874.573410001</v>
      </c>
      <c r="G34" s="18">
        <f t="shared" si="1"/>
        <v>6382103.4135899991</v>
      </c>
    </row>
    <row r="35" spans="1:7" x14ac:dyDescent="0.2">
      <c r="A35" s="16" t="s">
        <v>40</v>
      </c>
      <c r="B35" s="20">
        <v>2460661.2999999998</v>
      </c>
      <c r="C35" s="18">
        <v>0</v>
      </c>
      <c r="D35" s="19">
        <f t="shared" si="0"/>
        <v>2460661.2999999998</v>
      </c>
      <c r="E35" s="18">
        <v>0</v>
      </c>
      <c r="F35" s="18">
        <v>2469660.7874499997</v>
      </c>
      <c r="G35" s="18">
        <f t="shared" si="1"/>
        <v>-8999.4874499998987</v>
      </c>
    </row>
    <row r="36" spans="1:7" x14ac:dyDescent="0.2">
      <c r="A36" s="16" t="s">
        <v>41</v>
      </c>
      <c r="B36" s="20">
        <f>4677.254+1053674.2</f>
        <v>1058351.4539999999</v>
      </c>
      <c r="C36" s="18">
        <v>1530</v>
      </c>
      <c r="D36" s="19">
        <f t="shared" si="0"/>
        <v>1059881.4539999999</v>
      </c>
      <c r="E36" s="18">
        <v>182691.06700000001</v>
      </c>
      <c r="F36" s="18">
        <f>1061651.98243+1000000</f>
        <v>2061651.9824300001</v>
      </c>
      <c r="G36" s="18">
        <f t="shared" si="1"/>
        <v>-1184461.5954300002</v>
      </c>
    </row>
    <row r="37" spans="1:7" x14ac:dyDescent="0.2">
      <c r="A37" s="16" t="s">
        <v>42</v>
      </c>
      <c r="B37" s="20">
        <v>1423563.0649999999</v>
      </c>
      <c r="C37" s="18">
        <v>0</v>
      </c>
      <c r="D37" s="19">
        <f t="shared" si="0"/>
        <v>1423563.0649999999</v>
      </c>
      <c r="E37" s="18">
        <v>0</v>
      </c>
      <c r="F37" s="18">
        <v>1051150.42967</v>
      </c>
      <c r="G37" s="18">
        <f t="shared" si="1"/>
        <v>372412.63532999996</v>
      </c>
    </row>
    <row r="38" spans="1:7" x14ac:dyDescent="0.2">
      <c r="A38" s="16" t="s">
        <v>43</v>
      </c>
      <c r="B38" s="20">
        <f>535134.051+830475.5</f>
        <v>1365609.551</v>
      </c>
      <c r="C38" s="18">
        <v>0</v>
      </c>
      <c r="D38" s="19">
        <f t="shared" si="0"/>
        <v>1365609.551</v>
      </c>
      <c r="E38" s="18">
        <v>33260.577190000004</v>
      </c>
      <c r="F38" s="18">
        <v>351061.49831</v>
      </c>
      <c r="G38" s="18">
        <f t="shared" si="1"/>
        <v>981287.47549999994</v>
      </c>
    </row>
    <row r="39" spans="1:7" x14ac:dyDescent="0.2">
      <c r="A39" s="16" t="s">
        <v>44</v>
      </c>
      <c r="B39" s="20">
        <v>0</v>
      </c>
      <c r="C39" s="18">
        <v>0</v>
      </c>
      <c r="D39" s="19">
        <f t="shared" si="0"/>
        <v>0</v>
      </c>
      <c r="E39" s="18">
        <v>0</v>
      </c>
      <c r="F39" s="18">
        <v>90.433000000000007</v>
      </c>
      <c r="G39" s="18">
        <f t="shared" si="1"/>
        <v>-90.433000000000007</v>
      </c>
    </row>
    <row r="40" spans="1:7" x14ac:dyDescent="0.2">
      <c r="A40" s="16" t="s">
        <v>45</v>
      </c>
      <c r="B40" s="20">
        <v>550947.94299999997</v>
      </c>
      <c r="C40" s="18">
        <v>0</v>
      </c>
      <c r="D40" s="19">
        <f t="shared" si="0"/>
        <v>550947.94299999997</v>
      </c>
      <c r="E40" s="18">
        <v>0</v>
      </c>
      <c r="F40" s="18">
        <v>543270.25188999996</v>
      </c>
      <c r="G40" s="18">
        <f t="shared" si="1"/>
        <v>7677.6911100000143</v>
      </c>
    </row>
    <row r="41" spans="1:7" x14ac:dyDescent="0.2">
      <c r="A41" s="16" t="s">
        <v>46</v>
      </c>
      <c r="B41" s="20">
        <f>19410312.82+10604.9</f>
        <v>19420917.719999999</v>
      </c>
      <c r="C41" s="18">
        <v>0</v>
      </c>
      <c r="D41" s="19">
        <f t="shared" si="0"/>
        <v>19420917.719999999</v>
      </c>
      <c r="E41" s="18">
        <v>0</v>
      </c>
      <c r="F41" s="18">
        <v>13755320.24818</v>
      </c>
      <c r="G41" s="18">
        <f t="shared" si="1"/>
        <v>5665597.4718199987</v>
      </c>
    </row>
    <row r="42" spans="1:7" x14ac:dyDescent="0.2">
      <c r="A42" s="16" t="s">
        <v>47</v>
      </c>
      <c r="B42" s="20">
        <f>30283.741+994788.6</f>
        <v>1025072.341</v>
      </c>
      <c r="C42" s="18">
        <v>0</v>
      </c>
      <c r="D42" s="19">
        <f t="shared" si="0"/>
        <v>1025072.341</v>
      </c>
      <c r="E42" s="18">
        <v>32381.496500000001</v>
      </c>
      <c r="F42" s="18">
        <f>246774.08628+267238.5</f>
        <v>514012.58627999999</v>
      </c>
      <c r="G42" s="18">
        <f t="shared" si="1"/>
        <v>478678.25822000002</v>
      </c>
    </row>
    <row r="43" spans="1:7" x14ac:dyDescent="0.2">
      <c r="A43" s="16" t="s">
        <v>48</v>
      </c>
      <c r="B43" s="20">
        <v>1204758.2</v>
      </c>
      <c r="C43" s="18">
        <v>0</v>
      </c>
      <c r="D43" s="19">
        <f t="shared" si="0"/>
        <v>1204758.2</v>
      </c>
      <c r="E43" s="18">
        <v>10585.839179999999</v>
      </c>
      <c r="F43" s="18">
        <v>1190000</v>
      </c>
      <c r="G43" s="18">
        <f t="shared" si="1"/>
        <v>4172.3608200000599</v>
      </c>
    </row>
    <row r="44" spans="1:7" x14ac:dyDescent="0.2">
      <c r="A44" s="16" t="s">
        <v>49</v>
      </c>
      <c r="B44" s="20">
        <f>21077.88+226983</f>
        <v>248060.88</v>
      </c>
      <c r="C44" s="18">
        <v>0</v>
      </c>
      <c r="D44" s="19">
        <f t="shared" si="0"/>
        <v>248060.88</v>
      </c>
      <c r="E44" s="18">
        <v>16968.72179</v>
      </c>
      <c r="F44" s="18">
        <v>90334.193209999998</v>
      </c>
      <c r="G44" s="18">
        <f t="shared" si="1"/>
        <v>140757.965</v>
      </c>
    </row>
    <row r="45" spans="1:7" x14ac:dyDescent="0.2">
      <c r="A45" s="16" t="s">
        <v>50</v>
      </c>
      <c r="B45" s="20">
        <f>46181.685+13849</f>
        <v>60030.684999999998</v>
      </c>
      <c r="C45" s="18">
        <v>2104.8593999999998</v>
      </c>
      <c r="D45" s="19">
        <f t="shared" si="0"/>
        <v>62135.544399999999</v>
      </c>
      <c r="E45" s="18">
        <v>2403.0107899999998</v>
      </c>
      <c r="F45" s="18">
        <v>45233.966540000001</v>
      </c>
      <c r="G45" s="18">
        <f t="shared" si="1"/>
        <v>14498.567069999997</v>
      </c>
    </row>
    <row r="46" spans="1:7" x14ac:dyDescent="0.2">
      <c r="A46" s="16" t="s">
        <v>51</v>
      </c>
      <c r="B46" s="20">
        <v>253165.7</v>
      </c>
      <c r="C46" s="18">
        <v>0</v>
      </c>
      <c r="D46" s="19">
        <f t="shared" si="0"/>
        <v>253165.7</v>
      </c>
      <c r="E46" s="18">
        <v>263959.03383000003</v>
      </c>
      <c r="F46" s="18">
        <v>83552.676659999997</v>
      </c>
      <c r="G46" s="18">
        <f t="shared" si="1"/>
        <v>-94346.010490000015</v>
      </c>
    </row>
    <row r="47" spans="1:7" x14ac:dyDescent="0.2">
      <c r="A47" s="16" t="s">
        <v>52</v>
      </c>
      <c r="B47" s="20">
        <f>18345.54+191974.1</f>
        <v>210319.64</v>
      </c>
      <c r="C47" s="18">
        <v>0</v>
      </c>
      <c r="D47" s="19">
        <f t="shared" si="0"/>
        <v>210319.64</v>
      </c>
      <c r="E47" s="18">
        <v>0</v>
      </c>
      <c r="F47" s="18">
        <v>14341.930480000001</v>
      </c>
      <c r="G47" s="18">
        <f t="shared" si="1"/>
        <v>195977.70952</v>
      </c>
    </row>
    <row r="48" spans="1:7" x14ac:dyDescent="0.2">
      <c r="A48" s="16" t="s">
        <v>53</v>
      </c>
      <c r="B48" s="20">
        <f>63569730.963+2351515.1+159876.5</f>
        <v>66081122.563000001</v>
      </c>
      <c r="C48" s="18">
        <v>629291.68500000006</v>
      </c>
      <c r="D48" s="19">
        <f t="shared" si="0"/>
        <v>66710414.248000003</v>
      </c>
      <c r="E48" s="18">
        <v>357343.80469000002</v>
      </c>
      <c r="F48" s="18">
        <f>31290659.82289+2250000</f>
        <v>33540659.822889999</v>
      </c>
      <c r="G48" s="18">
        <f t="shared" si="1"/>
        <v>32812410.620420001</v>
      </c>
    </row>
    <row r="49" spans="1:7" x14ac:dyDescent="0.2">
      <c r="A49" s="16" t="s">
        <v>54</v>
      </c>
      <c r="B49" s="20">
        <f>284809.185+35000</f>
        <v>319809.185</v>
      </c>
      <c r="C49" s="18">
        <v>7000</v>
      </c>
      <c r="D49" s="19">
        <f t="shared" si="0"/>
        <v>326809.185</v>
      </c>
      <c r="E49" s="18">
        <v>0</v>
      </c>
      <c r="F49" s="18">
        <v>153066.50684000002</v>
      </c>
      <c r="G49" s="18">
        <f t="shared" si="1"/>
        <v>173742.67815999998</v>
      </c>
    </row>
    <row r="50" spans="1:7" x14ac:dyDescent="0.2">
      <c r="A50" s="16" t="s">
        <v>55</v>
      </c>
      <c r="B50" s="20">
        <v>10116.168</v>
      </c>
      <c r="C50" s="18">
        <v>2883.8319999999999</v>
      </c>
      <c r="D50" s="19">
        <f t="shared" si="0"/>
        <v>13000</v>
      </c>
      <c r="E50" s="18">
        <v>0</v>
      </c>
      <c r="F50" s="18">
        <v>76054.571859999996</v>
      </c>
      <c r="G50" s="18">
        <f t="shared" si="1"/>
        <v>-63054.571859999996</v>
      </c>
    </row>
    <row r="51" spans="1:7" x14ac:dyDescent="0.2">
      <c r="A51" s="16" t="s">
        <v>56</v>
      </c>
      <c r="B51" s="20">
        <v>205823.073</v>
      </c>
      <c r="C51" s="18">
        <v>0</v>
      </c>
      <c r="D51" s="19">
        <f t="shared" si="0"/>
        <v>205823.073</v>
      </c>
      <c r="E51" s="18">
        <v>9038.9519099999998</v>
      </c>
      <c r="F51" s="18">
        <v>205246.28</v>
      </c>
      <c r="G51" s="18">
        <f t="shared" si="1"/>
        <v>-8462.1589099999983</v>
      </c>
    </row>
    <row r="52" spans="1:7" x14ac:dyDescent="0.2">
      <c r="A52" s="16" t="s">
        <v>57</v>
      </c>
      <c r="B52" s="20">
        <f>249302.21+117330.2</f>
        <v>366632.41</v>
      </c>
      <c r="C52" s="18">
        <v>60715.245849999999</v>
      </c>
      <c r="D52" s="19">
        <f t="shared" si="0"/>
        <v>427347.65584999998</v>
      </c>
      <c r="E52" s="18">
        <v>0</v>
      </c>
      <c r="F52" s="18">
        <v>304131.23926</v>
      </c>
      <c r="G52" s="18">
        <f t="shared" si="1"/>
        <v>123216.41658999998</v>
      </c>
    </row>
    <row r="53" spans="1:7" x14ac:dyDescent="0.2">
      <c r="A53" s="16" t="s">
        <v>58</v>
      </c>
      <c r="B53" s="20">
        <v>158369.867</v>
      </c>
      <c r="C53" s="18">
        <v>0</v>
      </c>
      <c r="D53" s="19">
        <f t="shared" si="0"/>
        <v>158369.867</v>
      </c>
      <c r="E53" s="18">
        <v>0</v>
      </c>
      <c r="F53" s="18">
        <v>116970.42702</v>
      </c>
      <c r="G53" s="18">
        <f t="shared" si="1"/>
        <v>41399.439979999996</v>
      </c>
    </row>
    <row r="54" spans="1:7" x14ac:dyDescent="0.2">
      <c r="A54" s="16" t="s">
        <v>59</v>
      </c>
      <c r="B54" s="20">
        <f>118539.519+1051714.1+81387.8</f>
        <v>1251641.4190000002</v>
      </c>
      <c r="C54" s="18">
        <v>246.84800000000001</v>
      </c>
      <c r="D54" s="19">
        <f t="shared" si="0"/>
        <v>1251888.2670000002</v>
      </c>
      <c r="E54" s="18">
        <v>194381.36960000001</v>
      </c>
      <c r="F54" s="18">
        <f>1149857.72926+1000000</f>
        <v>2149857.7292599999</v>
      </c>
      <c r="G54" s="18">
        <f t="shared" si="1"/>
        <v>-1092350.8318599998</v>
      </c>
    </row>
    <row r="55" spans="1:7" x14ac:dyDescent="0.2">
      <c r="A55" s="16" t="s">
        <v>60</v>
      </c>
      <c r="B55" s="20">
        <f>18674.612+18383.6</f>
        <v>37058.212</v>
      </c>
      <c r="C55" s="18">
        <v>0</v>
      </c>
      <c r="D55" s="19">
        <f t="shared" si="0"/>
        <v>37058.212</v>
      </c>
      <c r="E55" s="18">
        <v>40183.753069999999</v>
      </c>
      <c r="F55" s="18">
        <v>109281.62168000001</v>
      </c>
      <c r="G55" s="18">
        <f t="shared" si="1"/>
        <v>-112407.16275000002</v>
      </c>
    </row>
    <row r="56" spans="1:7" x14ac:dyDescent="0.2">
      <c r="A56" s="16" t="s">
        <v>61</v>
      </c>
      <c r="B56" s="20">
        <f>6711.079+18526.7</f>
        <v>25237.779000000002</v>
      </c>
      <c r="C56" s="18">
        <v>0</v>
      </c>
      <c r="D56" s="19">
        <f t="shared" si="0"/>
        <v>25237.779000000002</v>
      </c>
      <c r="E56" s="18">
        <v>89393.625969999994</v>
      </c>
      <c r="F56" s="18">
        <v>109074.99823</v>
      </c>
      <c r="G56" s="18">
        <f t="shared" si="1"/>
        <v>-173230.84519999998</v>
      </c>
    </row>
    <row r="57" spans="1:7" x14ac:dyDescent="0.2">
      <c r="A57" s="16" t="s">
        <v>62</v>
      </c>
      <c r="B57" s="20">
        <f>186747.619+49290.9</f>
        <v>236038.519</v>
      </c>
      <c r="C57" s="18">
        <v>0</v>
      </c>
      <c r="D57" s="19">
        <f t="shared" si="0"/>
        <v>236038.519</v>
      </c>
      <c r="E57" s="18">
        <v>2500</v>
      </c>
      <c r="F57" s="18">
        <v>198873.16611000002</v>
      </c>
      <c r="G57" s="18">
        <f t="shared" si="1"/>
        <v>34665.35288999998</v>
      </c>
    </row>
    <row r="58" spans="1:7" x14ac:dyDescent="0.2">
      <c r="A58" s="16" t="s">
        <v>63</v>
      </c>
      <c r="B58" s="20">
        <f>14526.689+367479.7</f>
        <v>382006.38900000002</v>
      </c>
      <c r="C58" s="18">
        <v>0</v>
      </c>
      <c r="D58" s="19">
        <f t="shared" si="0"/>
        <v>382006.38900000002</v>
      </c>
      <c r="E58" s="18">
        <v>3589.66689</v>
      </c>
      <c r="F58" s="18">
        <f>120417.74736+300000</f>
        <v>420417.74735999998</v>
      </c>
      <c r="G58" s="18">
        <f t="shared" si="1"/>
        <v>-42001.025249999948</v>
      </c>
    </row>
    <row r="59" spans="1:7" x14ac:dyDescent="0.2">
      <c r="A59" s="16" t="s">
        <v>64</v>
      </c>
      <c r="B59" s="20">
        <f>8943.399+22785.8</f>
        <v>31729.199000000001</v>
      </c>
      <c r="C59" s="18">
        <v>0</v>
      </c>
      <c r="D59" s="19">
        <f t="shared" si="0"/>
        <v>31729.199000000001</v>
      </c>
      <c r="E59" s="18">
        <v>7828.9777599999998</v>
      </c>
      <c r="F59" s="18">
        <v>37056.705090000003</v>
      </c>
      <c r="G59" s="18">
        <f t="shared" si="1"/>
        <v>-13156.483850000004</v>
      </c>
    </row>
    <row r="60" spans="1:7" x14ac:dyDescent="0.2">
      <c r="A60" s="16" t="s">
        <v>65</v>
      </c>
      <c r="B60" s="20">
        <f>192947.442+345508.3</f>
        <v>538455.74199999997</v>
      </c>
      <c r="C60" s="18">
        <v>0</v>
      </c>
      <c r="D60" s="19">
        <f t="shared" si="0"/>
        <v>538455.74199999997</v>
      </c>
      <c r="E60" s="18">
        <v>4655.2342799999997</v>
      </c>
      <c r="F60" s="18">
        <f>216391.45876+310000</f>
        <v>526391.45876000007</v>
      </c>
      <c r="G60" s="18">
        <f t="shared" si="1"/>
        <v>7409.0489599999273</v>
      </c>
    </row>
    <row r="61" spans="1:7" x14ac:dyDescent="0.2">
      <c r="A61" s="16" t="s">
        <v>66</v>
      </c>
      <c r="B61" s="20">
        <v>7935.0379999999996</v>
      </c>
      <c r="C61" s="18">
        <v>0</v>
      </c>
      <c r="D61" s="19">
        <f t="shared" si="0"/>
        <v>7935.0379999999996</v>
      </c>
      <c r="E61" s="18">
        <v>0</v>
      </c>
      <c r="F61" s="18">
        <v>4893.32341</v>
      </c>
      <c r="G61" s="18">
        <f t="shared" si="1"/>
        <v>3041.7145899999996</v>
      </c>
    </row>
    <row r="62" spans="1:7" x14ac:dyDescent="0.2">
      <c r="A62" s="16" t="s">
        <v>67</v>
      </c>
      <c r="B62" s="20">
        <v>22461.542000000001</v>
      </c>
      <c r="C62" s="18">
        <v>1068.5920000000001</v>
      </c>
      <c r="D62" s="19">
        <f t="shared" si="0"/>
        <v>23530.134000000002</v>
      </c>
      <c r="E62" s="18">
        <v>0</v>
      </c>
      <c r="F62" s="18">
        <v>14325.362019999999</v>
      </c>
      <c r="G62" s="18">
        <f t="shared" si="1"/>
        <v>9204.7719800000032</v>
      </c>
    </row>
    <row r="63" spans="1:7" x14ac:dyDescent="0.2">
      <c r="A63" s="16" t="s">
        <v>68</v>
      </c>
      <c r="B63" s="20">
        <f>15954.937+17749.2</f>
        <v>33704.137000000002</v>
      </c>
      <c r="C63" s="18">
        <v>0</v>
      </c>
      <c r="D63" s="19">
        <f t="shared" si="0"/>
        <v>33704.137000000002</v>
      </c>
      <c r="E63" s="18">
        <v>0</v>
      </c>
      <c r="F63" s="18">
        <v>17670.392039999999</v>
      </c>
      <c r="G63" s="18">
        <f t="shared" si="1"/>
        <v>16033.744960000004</v>
      </c>
    </row>
    <row r="64" spans="1:7" x14ac:dyDescent="0.2">
      <c r="A64" s="16" t="s">
        <v>69</v>
      </c>
      <c r="B64" s="20">
        <f>325498.925+165908.8</f>
        <v>491407.72499999998</v>
      </c>
      <c r="C64" s="18">
        <v>0</v>
      </c>
      <c r="D64" s="19">
        <f t="shared" si="0"/>
        <v>491407.72499999998</v>
      </c>
      <c r="E64" s="18">
        <v>39749.962</v>
      </c>
      <c r="F64" s="18">
        <v>343289.12092000002</v>
      </c>
      <c r="G64" s="18">
        <f t="shared" si="1"/>
        <v>108368.64207999996</v>
      </c>
    </row>
    <row r="65" spans="1:8" x14ac:dyDescent="0.2">
      <c r="A65" s="16" t="s">
        <v>70</v>
      </c>
      <c r="B65" s="20">
        <f>24804.699+12776.7</f>
        <v>37581.399000000005</v>
      </c>
      <c r="C65" s="18">
        <v>0</v>
      </c>
      <c r="D65" s="19">
        <f t="shared" si="0"/>
        <v>37581.399000000005</v>
      </c>
      <c r="E65" s="18">
        <v>0</v>
      </c>
      <c r="F65" s="18">
        <v>14406.17137</v>
      </c>
      <c r="G65" s="18">
        <f t="shared" si="1"/>
        <v>23175.227630000005</v>
      </c>
    </row>
    <row r="66" spans="1:8" x14ac:dyDescent="0.2">
      <c r="A66" s="16" t="s">
        <v>71</v>
      </c>
      <c r="B66" s="20">
        <f>64648.902+167089.6</f>
        <v>231738.50200000001</v>
      </c>
      <c r="C66" s="18">
        <v>0</v>
      </c>
      <c r="D66" s="19">
        <f t="shared" si="0"/>
        <v>231738.50200000001</v>
      </c>
      <c r="E66" s="18">
        <v>39563.104759999995</v>
      </c>
      <c r="F66" s="18">
        <v>81995.159029999995</v>
      </c>
      <c r="G66" s="18">
        <f t="shared" si="1"/>
        <v>110180.23821000002</v>
      </c>
    </row>
    <row r="67" spans="1:8" x14ac:dyDescent="0.2">
      <c r="A67" s="16" t="s">
        <v>72</v>
      </c>
      <c r="B67" s="20">
        <f>2657764.232+2019987.9</f>
        <v>4677752.1319999993</v>
      </c>
      <c r="C67" s="18">
        <v>43086.076310000004</v>
      </c>
      <c r="D67" s="19">
        <f t="shared" si="0"/>
        <v>4720838.2083099997</v>
      </c>
      <c r="E67" s="18">
        <v>403138.82485000003</v>
      </c>
      <c r="F67" s="18">
        <f>2500954.22899+2000000</f>
        <v>4500954.2289899997</v>
      </c>
      <c r="G67" s="18">
        <f t="shared" si="1"/>
        <v>-183254.84553000052</v>
      </c>
    </row>
    <row r="68" spans="1:8" x14ac:dyDescent="0.2">
      <c r="A68" s="16" t="s">
        <v>73</v>
      </c>
      <c r="B68" s="20">
        <v>464800.65899999999</v>
      </c>
      <c r="C68" s="18">
        <v>-3460.498</v>
      </c>
      <c r="D68" s="19">
        <f t="shared" si="0"/>
        <v>461340.16099999996</v>
      </c>
      <c r="E68" s="18">
        <v>535.20844</v>
      </c>
      <c r="F68" s="18">
        <v>19750340.89006</v>
      </c>
      <c r="G68" s="18">
        <f t="shared" si="1"/>
        <v>-19289535.9375</v>
      </c>
    </row>
    <row r="69" spans="1:8" x14ac:dyDescent="0.2">
      <c r="A69" s="16" t="s">
        <v>74</v>
      </c>
      <c r="B69" s="20">
        <f>21328167.952-21004074.6+2592865.1</f>
        <v>2916958.4519999982</v>
      </c>
      <c r="C69" s="18">
        <v>144.70441000000014</v>
      </c>
      <c r="D69" s="19">
        <f t="shared" si="0"/>
        <v>2917103.156409998</v>
      </c>
      <c r="E69" s="18">
        <v>120195.34376999999</v>
      </c>
      <c r="F69" s="18">
        <f>4471915.41307+2000000</f>
        <v>6471915.4130699998</v>
      </c>
      <c r="G69" s="18">
        <f t="shared" si="1"/>
        <v>-3675007.600430002</v>
      </c>
    </row>
    <row r="70" spans="1:8" x14ac:dyDescent="0.2">
      <c r="A70" s="16" t="s">
        <v>75</v>
      </c>
      <c r="B70" s="20">
        <f>121472.189+2654765.6</f>
        <v>2776237.7889999999</v>
      </c>
      <c r="C70" s="18">
        <v>0</v>
      </c>
      <c r="D70" s="19">
        <f t="shared" si="0"/>
        <v>2776237.7889999999</v>
      </c>
      <c r="E70" s="18">
        <v>93893.61838</v>
      </c>
      <c r="F70" s="18">
        <f>1286252.48141+2200000</f>
        <v>3486252.48141</v>
      </c>
      <c r="G70" s="18">
        <f t="shared" si="1"/>
        <v>-803908.31079000002</v>
      </c>
    </row>
    <row r="71" spans="1:8" x14ac:dyDescent="0.2">
      <c r="A71" s="16" t="s">
        <v>76</v>
      </c>
      <c r="B71" s="20">
        <v>40412.5</v>
      </c>
      <c r="C71" s="18">
        <v>0</v>
      </c>
      <c r="D71" s="19">
        <f t="shared" si="0"/>
        <v>40412.5</v>
      </c>
      <c r="E71" s="18">
        <v>18000</v>
      </c>
      <c r="F71" s="18">
        <v>0</v>
      </c>
      <c r="G71" s="18">
        <f t="shared" si="1"/>
        <v>22412.5</v>
      </c>
    </row>
    <row r="72" spans="1:8" x14ac:dyDescent="0.2">
      <c r="A72" s="16" t="s">
        <v>77</v>
      </c>
      <c r="B72" s="20">
        <v>235380.41200000001</v>
      </c>
      <c r="C72" s="18">
        <v>0</v>
      </c>
      <c r="D72" s="19">
        <f t="shared" si="0"/>
        <v>235380.41200000001</v>
      </c>
      <c r="E72" s="18">
        <v>7808.7031399999996</v>
      </c>
      <c r="F72" s="18">
        <v>178121.14311</v>
      </c>
      <c r="G72" s="18">
        <f t="shared" si="1"/>
        <v>49450.565750000009</v>
      </c>
    </row>
    <row r="73" spans="1:8" x14ac:dyDescent="0.2">
      <c r="A73" s="16" t="s">
        <v>78</v>
      </c>
      <c r="B73" s="20">
        <f>12875.731+221502.9</f>
        <v>234378.63099999999</v>
      </c>
      <c r="C73" s="18">
        <v>-43.606059999999999</v>
      </c>
      <c r="D73" s="19">
        <f t="shared" si="0"/>
        <v>234335.02494</v>
      </c>
      <c r="E73" s="18">
        <v>6133.3275000000003</v>
      </c>
      <c r="F73" s="18">
        <v>92165.351810000007</v>
      </c>
      <c r="G73" s="18">
        <f t="shared" si="1"/>
        <v>136036.34563</v>
      </c>
    </row>
    <row r="74" spans="1:8" x14ac:dyDescent="0.2">
      <c r="A74" s="16" t="s">
        <v>79</v>
      </c>
      <c r="B74" s="20">
        <f>396061.041+566180</f>
        <v>962241.04099999997</v>
      </c>
      <c r="C74" s="18">
        <v>6112.8727999999992</v>
      </c>
      <c r="D74" s="19">
        <f t="shared" si="0"/>
        <v>968353.91379999998</v>
      </c>
      <c r="E74" s="18">
        <v>82183.005659999995</v>
      </c>
      <c r="F74" s="18">
        <v>606634.36320999998</v>
      </c>
      <c r="G74" s="18">
        <f t="shared" si="1"/>
        <v>279536.54492999997</v>
      </c>
    </row>
    <row r="75" spans="1:8" ht="13.5" thickBot="1" x14ac:dyDescent="0.25">
      <c r="A75" s="21"/>
      <c r="B75" s="31"/>
      <c r="C75" s="22"/>
      <c r="D75" s="23"/>
      <c r="E75" s="24"/>
      <c r="F75" s="24"/>
      <c r="G75" s="24"/>
      <c r="H75" s="25"/>
    </row>
    <row r="76" spans="1:8" ht="13.5" thickBot="1" x14ac:dyDescent="0.25">
      <c r="A76" s="26" t="s">
        <v>4</v>
      </c>
      <c r="B76" s="27">
        <f t="shared" ref="B76:G76" si="2">SUM(B10:B75)</f>
        <v>172683806.65800005</v>
      </c>
      <c r="C76" s="27">
        <f t="shared" si="2"/>
        <v>1535216.6253199999</v>
      </c>
      <c r="D76" s="27">
        <f t="shared" si="2"/>
        <v>174219023.28332007</v>
      </c>
      <c r="E76" s="27">
        <f t="shared" si="2"/>
        <v>2375886.1328299996</v>
      </c>
      <c r="F76" s="27">
        <f t="shared" si="2"/>
        <v>146459344.71015003</v>
      </c>
      <c r="G76" s="27">
        <f t="shared" si="2"/>
        <v>25383792.440339994</v>
      </c>
      <c r="H76" s="28"/>
    </row>
    <row r="77" spans="1:8" x14ac:dyDescent="0.2">
      <c r="A77" s="29"/>
      <c r="B77" s="30"/>
      <c r="C77" s="30"/>
      <c r="D77" s="30"/>
      <c r="E77" s="30"/>
      <c r="F77" s="30"/>
      <c r="G77" s="30"/>
    </row>
    <row r="78" spans="1:8" x14ac:dyDescent="0.2">
      <c r="A78" s="29"/>
      <c r="B78" s="30"/>
      <c r="C78" s="30"/>
      <c r="D78" s="30"/>
      <c r="E78" s="30"/>
      <c r="F78" s="30"/>
      <c r="G78" s="30"/>
    </row>
    <row r="79" spans="1:8" x14ac:dyDescent="0.2">
      <c r="B79" s="30"/>
      <c r="C79" s="30"/>
      <c r="D79" s="30"/>
      <c r="E79" s="30"/>
      <c r="F79" s="30"/>
      <c r="G79" s="30"/>
    </row>
    <row r="80" spans="1:8" x14ac:dyDescent="0.2">
      <c r="B80" s="30"/>
      <c r="C80" s="30"/>
      <c r="D80" s="30"/>
      <c r="E80" s="30"/>
      <c r="F80" s="30"/>
      <c r="G80" s="30"/>
    </row>
    <row r="81" spans="2:7" x14ac:dyDescent="0.2">
      <c r="B81" s="30"/>
      <c r="C81" s="30"/>
      <c r="D81" s="30"/>
      <c r="E81" s="30"/>
      <c r="F81" s="30"/>
      <c r="G81" s="30"/>
    </row>
    <row r="82" spans="2:7" x14ac:dyDescent="0.2">
      <c r="B82" s="30"/>
      <c r="C82" s="30"/>
      <c r="D82" s="30"/>
      <c r="E82" s="30"/>
      <c r="F82" s="30"/>
      <c r="G82" s="30"/>
    </row>
    <row r="83" spans="2:7" x14ac:dyDescent="0.2">
      <c r="B83" s="30"/>
      <c r="C83" s="30"/>
      <c r="D83" s="30"/>
      <c r="E83" s="30"/>
      <c r="F83" s="30"/>
      <c r="G83" s="30"/>
    </row>
  </sheetData>
  <mergeCells count="7">
    <mergeCell ref="B7:F7"/>
    <mergeCell ref="A5:G5"/>
    <mergeCell ref="A1:G1"/>
    <mergeCell ref="A2:G2"/>
    <mergeCell ref="A3:G3"/>
    <mergeCell ref="A4:G4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56" orientation="landscape" r:id="rId1"/>
  <ignoredErrors>
    <ignoredError sqref="E76:F76 B76:C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2016-04-05T15:08:47Z</cp:lastPrinted>
  <dcterms:created xsi:type="dcterms:W3CDTF">2013-05-14T02:45:37Z</dcterms:created>
  <dcterms:modified xsi:type="dcterms:W3CDTF">2016-04-05T15:08:51Z</dcterms:modified>
</cp:coreProperties>
</file>