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EXCEL\"/>
    </mc:Choice>
  </mc:AlternateContent>
  <bookViews>
    <workbookView xWindow="0" yWindow="0" windowWidth="28800" windowHeight="12435"/>
  </bookViews>
  <sheets>
    <sheet name="Diciembre" sheetId="3" r:id="rId1"/>
  </sheets>
  <calcPr calcId="152511"/>
</workbook>
</file>

<file path=xl/calcChain.xml><?xml version="1.0" encoding="utf-8"?>
<calcChain xmlns="http://schemas.openxmlformats.org/spreadsheetml/2006/main">
  <c r="G61" i="3" l="1"/>
  <c r="G53" i="3"/>
  <c r="G51" i="3"/>
  <c r="G39" i="3"/>
  <c r="G37" i="3"/>
  <c r="G35" i="3"/>
  <c r="G33" i="3"/>
  <c r="G31" i="3"/>
  <c r="G29" i="3"/>
  <c r="G25" i="3"/>
  <c r="G23" i="3"/>
  <c r="G13" i="3"/>
  <c r="G11" i="3"/>
  <c r="F58" i="3"/>
  <c r="F60" i="3"/>
  <c r="F70" i="3"/>
  <c r="F69" i="3"/>
  <c r="F67" i="3"/>
  <c r="F54" i="3"/>
  <c r="F48" i="3"/>
  <c r="F43" i="3"/>
  <c r="G43" i="3" s="1"/>
  <c r="F42" i="3"/>
  <c r="F36" i="3"/>
  <c r="F17" i="3"/>
  <c r="D72" i="3"/>
  <c r="G72" i="3" s="1"/>
  <c r="D71" i="3"/>
  <c r="G71" i="3" s="1"/>
  <c r="D68" i="3"/>
  <c r="G68" i="3" s="1"/>
  <c r="D66" i="3"/>
  <c r="G66" i="3" s="1"/>
  <c r="D64" i="3"/>
  <c r="G64" i="3" s="1"/>
  <c r="D62" i="3"/>
  <c r="G62" i="3" s="1"/>
  <c r="D61" i="3"/>
  <c r="D60" i="3"/>
  <c r="G60" i="3" s="1"/>
  <c r="D58" i="3"/>
  <c r="G58" i="3" s="1"/>
  <c r="D56" i="3"/>
  <c r="G56" i="3" s="1"/>
  <c r="D54" i="3"/>
  <c r="G54" i="3" s="1"/>
  <c r="D53" i="3"/>
  <c r="D51" i="3"/>
  <c r="D50" i="3"/>
  <c r="G50" i="3" s="1"/>
  <c r="D46" i="3"/>
  <c r="G46" i="3" s="1"/>
  <c r="D44" i="3"/>
  <c r="G44" i="3" s="1"/>
  <c r="D43" i="3"/>
  <c r="D40" i="3"/>
  <c r="G40" i="3" s="1"/>
  <c r="D39" i="3"/>
  <c r="D37" i="3"/>
  <c r="D36" i="3"/>
  <c r="G36" i="3" s="1"/>
  <c r="D35" i="3"/>
  <c r="D34" i="3"/>
  <c r="G34" i="3" s="1"/>
  <c r="D33" i="3"/>
  <c r="D32" i="3"/>
  <c r="G32" i="3" s="1"/>
  <c r="D31" i="3"/>
  <c r="D30" i="3"/>
  <c r="G30" i="3" s="1"/>
  <c r="D29" i="3"/>
  <c r="D28" i="3"/>
  <c r="G28" i="3" s="1"/>
  <c r="D26" i="3"/>
  <c r="G26" i="3" s="1"/>
  <c r="D25" i="3"/>
  <c r="D24" i="3"/>
  <c r="G24" i="3" s="1"/>
  <c r="D23" i="3"/>
  <c r="D22" i="3"/>
  <c r="G22" i="3" s="1"/>
  <c r="D20" i="3"/>
  <c r="G20" i="3" s="1"/>
  <c r="D18" i="3"/>
  <c r="G18" i="3" s="1"/>
  <c r="D16" i="3"/>
  <c r="G16" i="3" s="1"/>
  <c r="D14" i="3"/>
  <c r="G14" i="3" s="1"/>
  <c r="D13" i="3"/>
  <c r="D12" i="3"/>
  <c r="G12" i="3" s="1"/>
  <c r="D11" i="3"/>
  <c r="B74" i="3"/>
  <c r="D74" i="3" s="1"/>
  <c r="G74" i="3" s="1"/>
  <c r="B73" i="3"/>
  <c r="D73" i="3" s="1"/>
  <c r="G73" i="3" s="1"/>
  <c r="B70" i="3"/>
  <c r="D70" i="3" s="1"/>
  <c r="G70" i="3" s="1"/>
  <c r="B69" i="3"/>
  <c r="D69" i="3" s="1"/>
  <c r="G69" i="3" s="1"/>
  <c r="B67" i="3"/>
  <c r="D67" i="3" s="1"/>
  <c r="G67" i="3" s="1"/>
  <c r="B66" i="3"/>
  <c r="B65" i="3"/>
  <c r="D65" i="3" s="1"/>
  <c r="G65" i="3" s="1"/>
  <c r="B64" i="3"/>
  <c r="B63" i="3"/>
  <c r="D63" i="3" s="1"/>
  <c r="G63" i="3" s="1"/>
  <c r="B60" i="3"/>
  <c r="B59" i="3"/>
  <c r="D59" i="3" s="1"/>
  <c r="G59" i="3" s="1"/>
  <c r="B58" i="3"/>
  <c r="B57" i="3"/>
  <c r="D57" i="3" s="1"/>
  <c r="G57" i="3" s="1"/>
  <c r="B56" i="3"/>
  <c r="B55" i="3"/>
  <c r="D55" i="3" s="1"/>
  <c r="G55" i="3" s="1"/>
  <c r="B54" i="3"/>
  <c r="B52" i="3"/>
  <c r="D52" i="3" s="1"/>
  <c r="G52" i="3" s="1"/>
  <c r="B49" i="3"/>
  <c r="D49" i="3" s="1"/>
  <c r="G49" i="3" s="1"/>
  <c r="B48" i="3"/>
  <c r="D48" i="3" s="1"/>
  <c r="G48" i="3" s="1"/>
  <c r="B47" i="3"/>
  <c r="D47" i="3" s="1"/>
  <c r="G47" i="3" s="1"/>
  <c r="B45" i="3"/>
  <c r="D45" i="3" s="1"/>
  <c r="G45" i="3" s="1"/>
  <c r="B44" i="3"/>
  <c r="B42" i="3"/>
  <c r="D42" i="3" s="1"/>
  <c r="G42" i="3" s="1"/>
  <c r="B41" i="3"/>
  <c r="D41" i="3" s="1"/>
  <c r="G41" i="3" s="1"/>
  <c r="B38" i="3"/>
  <c r="D38" i="3" s="1"/>
  <c r="G38" i="3" s="1"/>
  <c r="B36" i="3"/>
  <c r="B27" i="3"/>
  <c r="D27" i="3" s="1"/>
  <c r="G27" i="3" s="1"/>
  <c r="B21" i="3"/>
  <c r="D21" i="3" s="1"/>
  <c r="G21" i="3" s="1"/>
  <c r="B19" i="3"/>
  <c r="D19" i="3" s="1"/>
  <c r="G19" i="3" s="1"/>
  <c r="B18" i="3"/>
  <c r="B17" i="3"/>
  <c r="D17" i="3" s="1"/>
  <c r="G17" i="3" s="1"/>
  <c r="B15" i="3"/>
  <c r="D15" i="3" s="1"/>
  <c r="G15" i="3" s="1"/>
  <c r="F76" i="3" l="1"/>
  <c r="E76" i="3"/>
  <c r="C76" i="3"/>
  <c r="B76" i="3"/>
  <c r="G76" i="3" l="1"/>
  <c r="D76" i="3"/>
</calcChain>
</file>

<file path=xl/sharedStrings.xml><?xml version="1.0" encoding="utf-8"?>
<sst xmlns="http://schemas.openxmlformats.org/spreadsheetml/2006/main" count="81" uniqueCount="81">
  <si>
    <t>Gobierno del Estado de México</t>
  </si>
  <si>
    <t>( en miles de pesos )</t>
  </si>
  <si>
    <t>Devengado</t>
  </si>
  <si>
    <t>Pagado</t>
  </si>
  <si>
    <t>Total</t>
  </si>
  <si>
    <t>Estado Analítico  del Ejercicio del Presupuesto de Egresos</t>
  </si>
  <si>
    <t>Concepto</t>
  </si>
  <si>
    <t>Egresos</t>
  </si>
  <si>
    <t>Aprobado</t>
  </si>
  <si>
    <t>Ampliaciones / (Reducciones )</t>
  </si>
  <si>
    <t>Modificado</t>
  </si>
  <si>
    <t>Subejercicio</t>
  </si>
  <si>
    <t>3= (1+2)</t>
  </si>
  <si>
    <t>Del 1 de enero al 31 de diciembre de 2014</t>
  </si>
  <si>
    <t>6= 3 - (4+5)</t>
  </si>
  <si>
    <t>Clasificación Funcional</t>
  </si>
  <si>
    <t>Legislativo</t>
  </si>
  <si>
    <t>Administrar e impartir justicia</t>
  </si>
  <si>
    <t>Electoral</t>
  </si>
  <si>
    <t>Prevención y reinserción social</t>
  </si>
  <si>
    <t>Procuración de justicia</t>
  </si>
  <si>
    <t>Derechos humanos</t>
  </si>
  <si>
    <t>Seguridad pública</t>
  </si>
  <si>
    <t>Protección civil</t>
  </si>
  <si>
    <t>Consolidación de la gestión gubernament</t>
  </si>
  <si>
    <t>Desarrollo de la función pública y étic</t>
  </si>
  <si>
    <t>Conducción de las políticas generales d</t>
  </si>
  <si>
    <t>Protección jurídica de las personas y s</t>
  </si>
  <si>
    <t>Fortalecimiento del sistema integral de</t>
  </si>
  <si>
    <t>Democracia y pluralidad política</t>
  </si>
  <si>
    <t>Comunicación pública y fortalecimiento</t>
  </si>
  <si>
    <t>Nuevas organizaciones de la sociedad</t>
  </si>
  <si>
    <t>Coordinación metropolitana</t>
  </si>
  <si>
    <t>Impulso al federalismo y desarrollo mun</t>
  </si>
  <si>
    <t>Fortalecimiento de los ingresos</t>
  </si>
  <si>
    <t>Gasto social e inversión pública</t>
  </si>
  <si>
    <t>Financiamiento de la infraestructura pa</t>
  </si>
  <si>
    <t>Deuda pública</t>
  </si>
  <si>
    <t>Previsiones para el servicio y amortiza</t>
  </si>
  <si>
    <t>Transferencias intergubernamentales</t>
  </si>
  <si>
    <t>Previsiones para el pago de adeudo de e</t>
  </si>
  <si>
    <t>Alimentación</t>
  </si>
  <si>
    <t>Desarrollo integral de la familia</t>
  </si>
  <si>
    <t>Atención a la población infantil</t>
  </si>
  <si>
    <t>Atención a personas con discapacidad</t>
  </si>
  <si>
    <t>Seguridad social</t>
  </si>
  <si>
    <t>Salud y asistencia social</t>
  </si>
  <si>
    <t>El papel fundamental de la mujer y pers</t>
  </si>
  <si>
    <t>Apoyo a los adultos mayores</t>
  </si>
  <si>
    <t>Pueblos indígenas</t>
  </si>
  <si>
    <t>Población</t>
  </si>
  <si>
    <t>Desarrollo comunitario</t>
  </si>
  <si>
    <t>Oportunidades para los jóvenes</t>
  </si>
  <si>
    <t>Educación para el desarrollo integral</t>
  </si>
  <si>
    <t>Identidad mexiquense</t>
  </si>
  <si>
    <t>Cultura y arte</t>
  </si>
  <si>
    <t>Cultura física y deporte</t>
  </si>
  <si>
    <t>Empleo</t>
  </si>
  <si>
    <t>Administrativo y laboral</t>
  </si>
  <si>
    <t>Desarrollo agrícola</t>
  </si>
  <si>
    <t>Fomento a productores rurales</t>
  </si>
  <si>
    <t>Fomento pecuario</t>
  </si>
  <si>
    <t>Desarrollo forestal</t>
  </si>
  <si>
    <t>Infraestructura hidroagrícola</t>
  </si>
  <si>
    <t>Fomento acuícola</t>
  </si>
  <si>
    <t>Modernización industrial</t>
  </si>
  <si>
    <t>Fomento a la minería</t>
  </si>
  <si>
    <t>Promoción internacional</t>
  </si>
  <si>
    <t>Modernización comercial</t>
  </si>
  <si>
    <t>Investigación, ciencia y tecnología</t>
  </si>
  <si>
    <t>Promoción artesanal</t>
  </si>
  <si>
    <t>Fomento turístico</t>
  </si>
  <si>
    <t>Modernización de las comunicaciones y e</t>
  </si>
  <si>
    <t>Coordinación para el desarrollo regiona</t>
  </si>
  <si>
    <t>Desarrollo urbano</t>
  </si>
  <si>
    <t>Agua y saneamiento</t>
  </si>
  <si>
    <t>Suelo</t>
  </si>
  <si>
    <t>Vivienda</t>
  </si>
  <si>
    <t>Energía</t>
  </si>
  <si>
    <t>Protección al ambiente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</si>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</sst>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"/>
    <numFmt numFmtId="167" formatCode="#,##0.0_ ;\-#,##0.0\ "/>
    <numFmt numFmtId="168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3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7" fontId="2" fillId="0" borderId="1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167" fontId="3" fillId="0" borderId="5" xfId="0" applyNumberFormat="1" applyFont="1" applyBorder="1" applyAlignment="1">
      <alignment vertical="center"/>
    </xf>
    <xf numFmtId="168" fontId="3" fillId="0" borderId="0" xfId="0" applyNumberFormat="1" applyFont="1" applyBorder="1" applyAlignment="1">
      <alignment vertical="center"/>
    </xf>
    <xf numFmtId="167" fontId="3" fillId="0" borderId="14" xfId="0" applyNumberFormat="1" applyFont="1" applyBorder="1" applyAlignment="1">
      <alignment vertical="center"/>
    </xf>
    <xf numFmtId="167" fontId="3" fillId="0" borderId="14" xfId="1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165" fontId="3" fillId="0" borderId="13" xfId="1" applyNumberFormat="1" applyFont="1" applyBorder="1" applyAlignment="1">
      <alignment vertical="center"/>
    </xf>
    <xf numFmtId="166" fontId="3" fillId="0" borderId="5" xfId="1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165" fontId="3" fillId="0" borderId="14" xfId="1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165" fontId="2" fillId="0" borderId="8" xfId="1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1" applyNumberFormat="1" applyFont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abSelected="1" workbookViewId="0">
      <selection activeCell="B71" sqref="B71"/>
    </sheetView>
  </sheetViews>
  <sheetFormatPr baseColWidth="10" defaultRowHeight="12.75" x14ac:dyDescent="0.25"/>
  <cols>
    <col min="1" max="1" width="35.5703125" style="1" customWidth="1"/>
    <col min="2" max="2" width="20.7109375" style="1" customWidth="1"/>
    <col min="3" max="3" width="18.5703125" style="1" customWidth="1"/>
    <col min="4" max="4" width="20.7109375" style="1" customWidth="1"/>
    <col min="5" max="5" width="18.140625" style="1" customWidth="1"/>
    <col min="6" max="6" width="20" style="1" customWidth="1"/>
    <col min="7" max="7" width="18.7109375" style="1" customWidth="1"/>
    <col min="8" max="8" width="16.28515625" style="1" customWidth="1"/>
    <col min="9" max="16384" width="11.42578125" style="1"/>
  </cols>
  <sheetData>
    <row r="1" spans="1:8" ht="15" customHeight="1" x14ac:dyDescent="0.25">
      <c r="A1" s="34" t="s">
        <v>0</v>
      </c>
      <c r="B1" s="35"/>
      <c r="C1" s="35"/>
      <c r="D1" s="35"/>
      <c r="E1" s="35"/>
      <c r="F1" s="35"/>
      <c r="G1" s="36"/>
    </row>
    <row r="2" spans="1:8" x14ac:dyDescent="0.25">
      <c r="A2" s="37" t="s">
        <v>5</v>
      </c>
      <c r="B2" s="38"/>
      <c r="C2" s="38"/>
      <c r="D2" s="38"/>
      <c r="E2" s="38"/>
      <c r="F2" s="38"/>
      <c r="G2" s="39"/>
    </row>
    <row r="3" spans="1:8" x14ac:dyDescent="0.25">
      <c r="A3" s="37" t="s">
        <v>15</v>
      </c>
      <c r="B3" s="38"/>
      <c r="C3" s="38"/>
      <c r="D3" s="38"/>
      <c r="E3" s="38"/>
      <c r="F3" s="38"/>
      <c r="G3" s="39"/>
    </row>
    <row r="4" spans="1:8" x14ac:dyDescent="0.25">
      <c r="A4" s="37" t="s">
        <v>80</v>
      </c>
      <c r="B4" s="38"/>
      <c r="C4" s="38"/>
      <c r="D4" s="38"/>
      <c r="E4" s="38"/>
      <c r="F4" s="38"/>
      <c r="G4" s="39"/>
    </row>
    <row r="5" spans="1:8" ht="15" customHeight="1" x14ac:dyDescent="0.25">
      <c r="A5" s="37" t="s">
        <v>13</v>
      </c>
      <c r="B5" s="38"/>
      <c r="C5" s="38"/>
      <c r="D5" s="38"/>
      <c r="E5" s="38"/>
      <c r="F5" s="38"/>
      <c r="G5" s="39"/>
    </row>
    <row r="6" spans="1:8" ht="15.75" customHeight="1" thickBot="1" x14ac:dyDescent="0.3">
      <c r="A6" s="40" t="s">
        <v>1</v>
      </c>
      <c r="B6" s="41"/>
      <c r="C6" s="41"/>
      <c r="D6" s="41"/>
      <c r="E6" s="41"/>
      <c r="F6" s="41"/>
      <c r="G6" s="42"/>
    </row>
    <row r="7" spans="1:8" ht="13.5" thickBot="1" x14ac:dyDescent="0.3">
      <c r="A7" s="2"/>
      <c r="B7" s="33" t="s">
        <v>7</v>
      </c>
      <c r="C7" s="33"/>
      <c r="D7" s="33"/>
      <c r="E7" s="33"/>
      <c r="F7" s="33"/>
      <c r="G7" s="2"/>
    </row>
    <row r="8" spans="1:8" ht="26.25" thickBot="1" x14ac:dyDescent="0.3">
      <c r="A8" s="3" t="s">
        <v>6</v>
      </c>
      <c r="B8" s="4" t="s">
        <v>8</v>
      </c>
      <c r="C8" s="5" t="s">
        <v>9</v>
      </c>
      <c r="D8" s="6" t="s">
        <v>10</v>
      </c>
      <c r="E8" s="5" t="s">
        <v>2</v>
      </c>
      <c r="F8" s="7" t="s">
        <v>3</v>
      </c>
      <c r="G8" s="8" t="s">
        <v>11</v>
      </c>
      <c r="H8" s="9"/>
    </row>
    <row r="9" spans="1:8" ht="13.5" thickBot="1" x14ac:dyDescent="0.3">
      <c r="A9" s="10"/>
      <c r="B9" s="11">
        <v>1</v>
      </c>
      <c r="C9" s="12">
        <v>2</v>
      </c>
      <c r="D9" s="11" t="s">
        <v>12</v>
      </c>
      <c r="E9" s="12">
        <v>4</v>
      </c>
      <c r="F9" s="11">
        <v>5</v>
      </c>
      <c r="G9" s="12" t="s">
        <v>14</v>
      </c>
    </row>
    <row r="10" spans="1:8" x14ac:dyDescent="0.25">
      <c r="A10" s="13"/>
      <c r="B10" s="14"/>
      <c r="C10" s="15"/>
      <c r="D10" s="14"/>
      <c r="E10" s="14"/>
      <c r="F10" s="14"/>
      <c r="G10" s="14"/>
    </row>
    <row r="11" spans="1:8" x14ac:dyDescent="0.25">
      <c r="A11" s="16" t="s">
        <v>16</v>
      </c>
      <c r="B11" s="17">
        <v>1490481.11</v>
      </c>
      <c r="C11" s="18">
        <v>0</v>
      </c>
      <c r="D11" s="19">
        <f>+B11+C11</f>
        <v>1490481.11</v>
      </c>
      <c r="E11" s="20">
        <v>0</v>
      </c>
      <c r="F11" s="20">
        <v>1536928.72205</v>
      </c>
      <c r="G11" s="21">
        <f>+D11-E11-F11</f>
        <v>-46447.61204999988</v>
      </c>
    </row>
    <row r="12" spans="1:8" x14ac:dyDescent="0.25">
      <c r="A12" s="16" t="s">
        <v>17</v>
      </c>
      <c r="B12" s="17">
        <v>2921482.0389999999</v>
      </c>
      <c r="C12" s="18">
        <v>6824.8934700000009</v>
      </c>
      <c r="D12" s="19">
        <f t="shared" ref="D12:D74" si="0">+B12+C12</f>
        <v>2928306.9324699999</v>
      </c>
      <c r="E12" s="20">
        <v>15965.19723</v>
      </c>
      <c r="F12" s="20">
        <v>2930682.08225</v>
      </c>
      <c r="G12" s="21">
        <f t="shared" ref="G12:G74" si="1">+D12-E12-F12</f>
        <v>-18340.347010000143</v>
      </c>
    </row>
    <row r="13" spans="1:8" x14ac:dyDescent="0.25">
      <c r="A13" s="16" t="s">
        <v>18</v>
      </c>
      <c r="B13" s="17">
        <v>67000</v>
      </c>
      <c r="C13" s="18">
        <v>7721.96774</v>
      </c>
      <c r="D13" s="19">
        <f t="shared" si="0"/>
        <v>74721.967739999993</v>
      </c>
      <c r="E13" s="20">
        <v>0</v>
      </c>
      <c r="F13" s="20">
        <v>74721.967739999993</v>
      </c>
      <c r="G13" s="21">
        <f t="shared" si="1"/>
        <v>0</v>
      </c>
    </row>
    <row r="14" spans="1:8" x14ac:dyDescent="0.25">
      <c r="A14" s="16" t="s">
        <v>19</v>
      </c>
      <c r="B14" s="17">
        <v>1225918.176</v>
      </c>
      <c r="C14" s="18">
        <v>56588.971450000005</v>
      </c>
      <c r="D14" s="19">
        <f t="shared" si="0"/>
        <v>1282507.14745</v>
      </c>
      <c r="E14" s="20">
        <v>33987.70667</v>
      </c>
      <c r="F14" s="20">
        <v>1387484.3327000001</v>
      </c>
      <c r="G14" s="21">
        <f t="shared" si="1"/>
        <v>-138964.89192000008</v>
      </c>
    </row>
    <row r="15" spans="1:8" x14ac:dyDescent="0.25">
      <c r="A15" s="16" t="s">
        <v>20</v>
      </c>
      <c r="B15" s="17">
        <f>2361494.223+30000</f>
        <v>2391494.2230000002</v>
      </c>
      <c r="C15" s="18">
        <v>127602.69624999999</v>
      </c>
      <c r="D15" s="19">
        <f t="shared" si="0"/>
        <v>2519096.9192500003</v>
      </c>
      <c r="E15" s="20">
        <v>24605.039510000002</v>
      </c>
      <c r="F15" s="20">
        <v>2541984.0376900001</v>
      </c>
      <c r="G15" s="21">
        <f t="shared" si="1"/>
        <v>-47492.157949999906</v>
      </c>
    </row>
    <row r="16" spans="1:8" x14ac:dyDescent="0.25">
      <c r="A16" s="16" t="s">
        <v>21</v>
      </c>
      <c r="B16" s="17">
        <v>149118.48000000001</v>
      </c>
      <c r="C16" s="18">
        <v>-406.10679999999996</v>
      </c>
      <c r="D16" s="19">
        <f t="shared" si="0"/>
        <v>148712.3732</v>
      </c>
      <c r="E16" s="20">
        <v>0</v>
      </c>
      <c r="F16" s="20">
        <v>149898.80799999999</v>
      </c>
      <c r="G16" s="21">
        <f t="shared" si="1"/>
        <v>-1186.4347999999882</v>
      </c>
    </row>
    <row r="17" spans="1:7" x14ac:dyDescent="0.25">
      <c r="A17" s="16" t="s">
        <v>22</v>
      </c>
      <c r="B17" s="17">
        <f>5549832.943+2606610</f>
        <v>8156442.943</v>
      </c>
      <c r="C17" s="18">
        <v>162158.23368</v>
      </c>
      <c r="D17" s="19">
        <f t="shared" si="0"/>
        <v>8318601.1766799996</v>
      </c>
      <c r="E17" s="20">
        <v>19163.732459999999</v>
      </c>
      <c r="F17" s="20">
        <f>8462584.17591+2000000</f>
        <v>10462584.17591</v>
      </c>
      <c r="G17" s="21">
        <f t="shared" si="1"/>
        <v>-2163146.7316899998</v>
      </c>
    </row>
    <row r="18" spans="1:7" x14ac:dyDescent="0.25">
      <c r="A18" s="16" t="s">
        <v>23</v>
      </c>
      <c r="B18" s="17">
        <f>96018.759+456750</f>
        <v>552768.75899999996</v>
      </c>
      <c r="C18" s="18">
        <v>936</v>
      </c>
      <c r="D18" s="19">
        <f t="shared" si="0"/>
        <v>553704.75899999996</v>
      </c>
      <c r="E18" s="20">
        <v>514.45884999999987</v>
      </c>
      <c r="F18" s="20">
        <v>84925.879979999998</v>
      </c>
      <c r="G18" s="21">
        <f t="shared" si="1"/>
        <v>468264.42016999994</v>
      </c>
    </row>
    <row r="19" spans="1:7" x14ac:dyDescent="0.25">
      <c r="A19" s="16" t="s">
        <v>24</v>
      </c>
      <c r="B19" s="17">
        <f>747899.20298+50000</f>
        <v>797899.20297999994</v>
      </c>
      <c r="C19" s="18">
        <v>230469.15794</v>
      </c>
      <c r="D19" s="19">
        <f t="shared" si="0"/>
        <v>1028368.3609199999</v>
      </c>
      <c r="E19" s="20">
        <v>627653.20197000005</v>
      </c>
      <c r="F19" s="20">
        <v>1194410.3257299999</v>
      </c>
      <c r="G19" s="21">
        <f t="shared" si="1"/>
        <v>-793695.16678000009</v>
      </c>
    </row>
    <row r="20" spans="1:7" x14ac:dyDescent="0.25">
      <c r="A20" s="16" t="s">
        <v>25</v>
      </c>
      <c r="B20" s="17">
        <v>387851.55299</v>
      </c>
      <c r="C20" s="18">
        <v>12137.26341</v>
      </c>
      <c r="D20" s="19">
        <f t="shared" si="0"/>
        <v>399988.81640000001</v>
      </c>
      <c r="E20" s="20">
        <v>82633.773889999997</v>
      </c>
      <c r="F20" s="20">
        <v>370218.42574999999</v>
      </c>
      <c r="G20" s="21">
        <f t="shared" si="1"/>
        <v>-52863.383239999996</v>
      </c>
    </row>
    <row r="21" spans="1:7" x14ac:dyDescent="0.25">
      <c r="A21" s="16" t="s">
        <v>26</v>
      </c>
      <c r="B21" s="17">
        <f>994686.33101</f>
        <v>994686.33100999997</v>
      </c>
      <c r="C21" s="18">
        <v>2714.0957199999989</v>
      </c>
      <c r="D21" s="19">
        <f t="shared" si="0"/>
        <v>997400.42672999995</v>
      </c>
      <c r="E21" s="20">
        <v>20584.00389</v>
      </c>
      <c r="F21" s="20">
        <v>979712.82058000006</v>
      </c>
      <c r="G21" s="21">
        <f t="shared" si="1"/>
        <v>-2896.3977400001604</v>
      </c>
    </row>
    <row r="22" spans="1:7" x14ac:dyDescent="0.25">
      <c r="A22" s="16" t="s">
        <v>27</v>
      </c>
      <c r="B22" s="17">
        <v>111024.357</v>
      </c>
      <c r="C22" s="18">
        <v>28524.934920000003</v>
      </c>
      <c r="D22" s="19">
        <f t="shared" si="0"/>
        <v>139549.29192000002</v>
      </c>
      <c r="E22" s="20">
        <v>25495.313300000002</v>
      </c>
      <c r="F22" s="20">
        <v>119863.35065000001</v>
      </c>
      <c r="G22" s="21">
        <f t="shared" si="1"/>
        <v>-5809.3720299999986</v>
      </c>
    </row>
    <row r="23" spans="1:7" x14ac:dyDescent="0.25">
      <c r="A23" s="16" t="s">
        <v>28</v>
      </c>
      <c r="B23" s="17">
        <v>158690.84299999999</v>
      </c>
      <c r="C23" s="18">
        <v>-310.00414000000012</v>
      </c>
      <c r="D23" s="19">
        <f t="shared" si="0"/>
        <v>158380.83885999999</v>
      </c>
      <c r="E23" s="20">
        <v>5943.8654000000006</v>
      </c>
      <c r="F23" s="20">
        <v>172254.81883</v>
      </c>
      <c r="G23" s="21">
        <f t="shared" si="1"/>
        <v>-19817.845370000025</v>
      </c>
    </row>
    <row r="24" spans="1:7" x14ac:dyDescent="0.25">
      <c r="A24" s="16" t="s">
        <v>29</v>
      </c>
      <c r="B24" s="17">
        <v>1015848.785</v>
      </c>
      <c r="C24" s="18">
        <v>-754.52946999999995</v>
      </c>
      <c r="D24" s="19">
        <f t="shared" si="0"/>
        <v>1015094.2555300001</v>
      </c>
      <c r="E24" s="20">
        <v>388264.58753000002</v>
      </c>
      <c r="F24" s="20">
        <v>1007194.49139</v>
      </c>
      <c r="G24" s="21">
        <f t="shared" si="1"/>
        <v>-380364.82338999992</v>
      </c>
    </row>
    <row r="25" spans="1:7" x14ac:dyDescent="0.25">
      <c r="A25" s="16" t="s">
        <v>30</v>
      </c>
      <c r="B25" s="17">
        <v>196466.66699999999</v>
      </c>
      <c r="C25" s="18">
        <v>0</v>
      </c>
      <c r="D25" s="19">
        <f t="shared" si="0"/>
        <v>196466.66699999999</v>
      </c>
      <c r="E25" s="20">
        <v>20840.71169</v>
      </c>
      <c r="F25" s="20">
        <v>185040.17916999999</v>
      </c>
      <c r="G25" s="21">
        <f t="shared" si="1"/>
        <v>-9414.2238599999982</v>
      </c>
    </row>
    <row r="26" spans="1:7" x14ac:dyDescent="0.25">
      <c r="A26" s="16" t="s">
        <v>31</v>
      </c>
      <c r="B26" s="17">
        <v>28548.477019999998</v>
      </c>
      <c r="C26" s="18">
        <v>15312.610339999999</v>
      </c>
      <c r="D26" s="19">
        <f t="shared" si="0"/>
        <v>43861.087359999998</v>
      </c>
      <c r="E26" s="20">
        <v>10059.61168</v>
      </c>
      <c r="F26" s="20">
        <v>34981.13392</v>
      </c>
      <c r="G26" s="21">
        <f t="shared" si="1"/>
        <v>-1179.6582400000043</v>
      </c>
    </row>
    <row r="27" spans="1:7" x14ac:dyDescent="0.25">
      <c r="A27" s="16" t="s">
        <v>32</v>
      </c>
      <c r="B27" s="17">
        <f>77694.467+2404.4</f>
        <v>80098.866999999998</v>
      </c>
      <c r="C27" s="18">
        <v>-1217.7173199999997</v>
      </c>
      <c r="D27" s="19">
        <f t="shared" si="0"/>
        <v>78881.149680000002</v>
      </c>
      <c r="E27" s="20">
        <v>685.18822999999998</v>
      </c>
      <c r="F27" s="20">
        <v>72084.1296</v>
      </c>
      <c r="G27" s="21">
        <f t="shared" si="1"/>
        <v>6111.8318500000023</v>
      </c>
    </row>
    <row r="28" spans="1:7" x14ac:dyDescent="0.25">
      <c r="A28" s="16" t="s">
        <v>33</v>
      </c>
      <c r="B28" s="17">
        <v>139314.323</v>
      </c>
      <c r="C28" s="18">
        <v>1631.32718</v>
      </c>
      <c r="D28" s="19">
        <f t="shared" si="0"/>
        <v>140945.65018</v>
      </c>
      <c r="E28" s="20">
        <v>4139.9291800000001</v>
      </c>
      <c r="F28" s="20">
        <v>110036.47723</v>
      </c>
      <c r="G28" s="21">
        <f t="shared" si="1"/>
        <v>26769.243769999986</v>
      </c>
    </row>
    <row r="29" spans="1:7" x14ac:dyDescent="0.25">
      <c r="A29" s="16" t="s">
        <v>34</v>
      </c>
      <c r="B29" s="17">
        <v>3698156.9369999999</v>
      </c>
      <c r="C29" s="18">
        <v>409868.71045000001</v>
      </c>
      <c r="D29" s="19">
        <f t="shared" si="0"/>
        <v>4108025.64745</v>
      </c>
      <c r="E29" s="20">
        <v>444200.95507000003</v>
      </c>
      <c r="F29" s="20">
        <v>5878841.9435700001</v>
      </c>
      <c r="G29" s="21">
        <f t="shared" si="1"/>
        <v>-2215017.2511900002</v>
      </c>
    </row>
    <row r="30" spans="1:7" x14ac:dyDescent="0.25">
      <c r="A30" s="16" t="s">
        <v>35</v>
      </c>
      <c r="B30" s="17">
        <v>25786.870999999999</v>
      </c>
      <c r="C30" s="18">
        <v>-2057.1795099999999</v>
      </c>
      <c r="D30" s="19">
        <f t="shared" si="0"/>
        <v>23729.691489999997</v>
      </c>
      <c r="E30" s="20">
        <v>817.78157999999996</v>
      </c>
      <c r="F30" s="20">
        <v>24258.344100000002</v>
      </c>
      <c r="G30" s="21">
        <f t="shared" si="1"/>
        <v>-1346.4341900000036</v>
      </c>
    </row>
    <row r="31" spans="1:7" x14ac:dyDescent="0.25">
      <c r="A31" s="16" t="s">
        <v>36</v>
      </c>
      <c r="B31" s="17">
        <v>34528.762999999999</v>
      </c>
      <c r="C31" s="18">
        <v>-2329.6744800000001</v>
      </c>
      <c r="D31" s="19">
        <f t="shared" si="0"/>
        <v>32199.088519999998</v>
      </c>
      <c r="E31" s="20">
        <v>328.76272999999998</v>
      </c>
      <c r="F31" s="20">
        <v>34354.585770000005</v>
      </c>
      <c r="G31" s="21">
        <f t="shared" si="1"/>
        <v>-2484.2599800000062</v>
      </c>
    </row>
    <row r="32" spans="1:7" x14ac:dyDescent="0.25">
      <c r="A32" s="16" t="s">
        <v>37</v>
      </c>
      <c r="B32" s="17">
        <v>15492.001</v>
      </c>
      <c r="C32" s="18">
        <v>7403</v>
      </c>
      <c r="D32" s="19">
        <f t="shared" si="0"/>
        <v>22895.001</v>
      </c>
      <c r="E32" s="20">
        <v>834.67966999999999</v>
      </c>
      <c r="F32" s="20">
        <v>19596.872190000002</v>
      </c>
      <c r="G32" s="21">
        <f t="shared" si="1"/>
        <v>2463.449139999997</v>
      </c>
    </row>
    <row r="33" spans="1:7" x14ac:dyDescent="0.25">
      <c r="A33" s="16" t="s">
        <v>38</v>
      </c>
      <c r="B33" s="17">
        <v>7012240</v>
      </c>
      <c r="C33" s="18">
        <v>0</v>
      </c>
      <c r="D33" s="19">
        <f t="shared" si="0"/>
        <v>7012240</v>
      </c>
      <c r="E33" s="20">
        <v>8343.3347900000008</v>
      </c>
      <c r="F33" s="20">
        <v>15544282.81927</v>
      </c>
      <c r="G33" s="21">
        <f t="shared" si="1"/>
        <v>-8540386.1540599987</v>
      </c>
    </row>
    <row r="34" spans="1:7" x14ac:dyDescent="0.25">
      <c r="A34" s="16" t="s">
        <v>39</v>
      </c>
      <c r="B34" s="17">
        <v>28973977.987</v>
      </c>
      <c r="C34" s="18">
        <v>0</v>
      </c>
      <c r="D34" s="19">
        <f t="shared" si="0"/>
        <v>28973977.987</v>
      </c>
      <c r="E34" s="20">
        <v>0</v>
      </c>
      <c r="F34" s="20">
        <v>29284032.437070001</v>
      </c>
      <c r="G34" s="21">
        <f t="shared" si="1"/>
        <v>-310054.45007000118</v>
      </c>
    </row>
    <row r="35" spans="1:7" x14ac:dyDescent="0.25">
      <c r="A35" s="16" t="s">
        <v>40</v>
      </c>
      <c r="B35" s="17">
        <v>2460661.2999999998</v>
      </c>
      <c r="C35" s="18">
        <v>0</v>
      </c>
      <c r="D35" s="19">
        <f t="shared" si="0"/>
        <v>2460661.2999999998</v>
      </c>
      <c r="E35" s="20">
        <v>0</v>
      </c>
      <c r="F35" s="20">
        <v>1733972.05443</v>
      </c>
      <c r="G35" s="21">
        <f t="shared" si="1"/>
        <v>726689.2455699998</v>
      </c>
    </row>
    <row r="36" spans="1:7" x14ac:dyDescent="0.25">
      <c r="A36" s="16" t="s">
        <v>41</v>
      </c>
      <c r="B36" s="17">
        <f>4677.254+1053674.2</f>
        <v>1058351.4539999999</v>
      </c>
      <c r="C36" s="18">
        <v>1504.0732499999999</v>
      </c>
      <c r="D36" s="19">
        <f t="shared" si="0"/>
        <v>1059855.5272499998</v>
      </c>
      <c r="E36" s="20">
        <v>261686.02896</v>
      </c>
      <c r="F36" s="20">
        <f>1631612.15269+1000000</f>
        <v>2631612.1526899999</v>
      </c>
      <c r="G36" s="21">
        <f t="shared" si="1"/>
        <v>-1833442.6544000001</v>
      </c>
    </row>
    <row r="37" spans="1:7" x14ac:dyDescent="0.25">
      <c r="A37" s="16" t="s">
        <v>42</v>
      </c>
      <c r="B37" s="17">
        <v>1423563.0649999999</v>
      </c>
      <c r="C37" s="18">
        <v>205687.23426</v>
      </c>
      <c r="D37" s="19">
        <f t="shared" si="0"/>
        <v>1629250.29926</v>
      </c>
      <c r="E37" s="20">
        <v>264933.40536000003</v>
      </c>
      <c r="F37" s="20">
        <v>1366354.7878099999</v>
      </c>
      <c r="G37" s="21">
        <f t="shared" si="1"/>
        <v>-2037.8939099998679</v>
      </c>
    </row>
    <row r="38" spans="1:7" x14ac:dyDescent="0.25">
      <c r="A38" s="16" t="s">
        <v>43</v>
      </c>
      <c r="B38" s="17">
        <f>535134.051+830475.5</f>
        <v>1365609.551</v>
      </c>
      <c r="C38" s="18">
        <v>0</v>
      </c>
      <c r="D38" s="19">
        <f t="shared" si="0"/>
        <v>1365609.551</v>
      </c>
      <c r="E38" s="20">
        <v>32937.157890000002</v>
      </c>
      <c r="F38" s="20">
        <v>548540.07153999992</v>
      </c>
      <c r="G38" s="21">
        <f t="shared" si="1"/>
        <v>784132.32157000015</v>
      </c>
    </row>
    <row r="39" spans="1:7" x14ac:dyDescent="0.25">
      <c r="A39" s="16" t="s">
        <v>44</v>
      </c>
      <c r="B39" s="17">
        <v>0</v>
      </c>
      <c r="C39" s="18">
        <v>0</v>
      </c>
      <c r="D39" s="19">
        <f t="shared" si="0"/>
        <v>0</v>
      </c>
      <c r="E39" s="20">
        <v>0</v>
      </c>
      <c r="F39" s="20">
        <v>90.433000000000007</v>
      </c>
      <c r="G39" s="21">
        <f t="shared" si="1"/>
        <v>-90.433000000000007</v>
      </c>
    </row>
    <row r="40" spans="1:7" x14ac:dyDescent="0.25">
      <c r="A40" s="16" t="s">
        <v>45</v>
      </c>
      <c r="B40" s="17">
        <v>550947.94299999997</v>
      </c>
      <c r="C40" s="18">
        <v>0</v>
      </c>
      <c r="D40" s="19">
        <f t="shared" si="0"/>
        <v>550947.94299999997</v>
      </c>
      <c r="E40" s="20">
        <v>0</v>
      </c>
      <c r="F40" s="20">
        <v>550110.21759000001</v>
      </c>
      <c r="G40" s="21">
        <f t="shared" si="1"/>
        <v>837.72540999995545</v>
      </c>
    </row>
    <row r="41" spans="1:7" x14ac:dyDescent="0.25">
      <c r="A41" s="16" t="s">
        <v>46</v>
      </c>
      <c r="B41" s="17">
        <f>19410312.82+10604.9</f>
        <v>19420917.719999999</v>
      </c>
      <c r="C41" s="18">
        <v>1527239.66509</v>
      </c>
      <c r="D41" s="19">
        <f t="shared" si="0"/>
        <v>20948157.385089997</v>
      </c>
      <c r="E41" s="20">
        <v>987066.73484000005</v>
      </c>
      <c r="F41" s="20">
        <v>18799875.405000001</v>
      </c>
      <c r="G41" s="21">
        <f t="shared" si="1"/>
        <v>1161215.2452499941</v>
      </c>
    </row>
    <row r="42" spans="1:7" x14ac:dyDescent="0.25">
      <c r="A42" s="16" t="s">
        <v>47</v>
      </c>
      <c r="B42" s="17">
        <f>30283.741+994788.6</f>
        <v>1025072.341</v>
      </c>
      <c r="C42" s="18">
        <v>0</v>
      </c>
      <c r="D42" s="19">
        <f t="shared" si="0"/>
        <v>1025072.341</v>
      </c>
      <c r="E42" s="20">
        <v>235949.44280000002</v>
      </c>
      <c r="F42" s="20">
        <f>288354.43345+267238.5</f>
        <v>555592.93345000001</v>
      </c>
      <c r="G42" s="21">
        <f t="shared" si="1"/>
        <v>233529.96474999993</v>
      </c>
    </row>
    <row r="43" spans="1:7" x14ac:dyDescent="0.25">
      <c r="A43" s="16" t="s">
        <v>48</v>
      </c>
      <c r="B43" s="17">
        <v>1204758.2</v>
      </c>
      <c r="C43" s="18">
        <v>0</v>
      </c>
      <c r="D43" s="19">
        <f t="shared" si="0"/>
        <v>1204758.2</v>
      </c>
      <c r="E43" s="20">
        <v>566391.82558000006</v>
      </c>
      <c r="F43" s="20">
        <f>17850.1+1190000</f>
        <v>1207850.1000000001</v>
      </c>
      <c r="G43" s="21">
        <f t="shared" si="1"/>
        <v>-569483.7255800002</v>
      </c>
    </row>
    <row r="44" spans="1:7" x14ac:dyDescent="0.25">
      <c r="A44" s="16" t="s">
        <v>49</v>
      </c>
      <c r="B44" s="17">
        <f>21077.88+226983</f>
        <v>248060.88</v>
      </c>
      <c r="C44" s="18">
        <v>0</v>
      </c>
      <c r="D44" s="19">
        <f t="shared" si="0"/>
        <v>248060.88</v>
      </c>
      <c r="E44" s="20">
        <v>8562.7392600000003</v>
      </c>
      <c r="F44" s="20">
        <v>108826.80409000001</v>
      </c>
      <c r="G44" s="21">
        <f t="shared" si="1"/>
        <v>130671.33665</v>
      </c>
    </row>
    <row r="45" spans="1:7" x14ac:dyDescent="0.25">
      <c r="A45" s="16" t="s">
        <v>50</v>
      </c>
      <c r="B45" s="17">
        <f>46181.685+13849</f>
        <v>60030.684999999998</v>
      </c>
      <c r="C45" s="18">
        <v>1700.3593999999998</v>
      </c>
      <c r="D45" s="19">
        <f t="shared" si="0"/>
        <v>61731.044399999999</v>
      </c>
      <c r="E45" s="20">
        <v>3648.2399100000002</v>
      </c>
      <c r="F45" s="20">
        <v>63427.695899999999</v>
      </c>
      <c r="G45" s="21">
        <f t="shared" si="1"/>
        <v>-5344.8914100000038</v>
      </c>
    </row>
    <row r="46" spans="1:7" x14ac:dyDescent="0.25">
      <c r="A46" s="16" t="s">
        <v>51</v>
      </c>
      <c r="B46" s="17">
        <v>253165.7</v>
      </c>
      <c r="C46" s="18">
        <v>0</v>
      </c>
      <c r="D46" s="19">
        <f t="shared" si="0"/>
        <v>253165.7</v>
      </c>
      <c r="E46" s="20">
        <v>2251147.9851899999</v>
      </c>
      <c r="F46" s="20">
        <v>637533.5662</v>
      </c>
      <c r="G46" s="21">
        <f t="shared" si="1"/>
        <v>-2635515.85139</v>
      </c>
    </row>
    <row r="47" spans="1:7" x14ac:dyDescent="0.25">
      <c r="A47" s="16" t="s">
        <v>52</v>
      </c>
      <c r="B47" s="17">
        <f>18345.54+191974.1</f>
        <v>210319.64</v>
      </c>
      <c r="C47" s="18">
        <v>0</v>
      </c>
      <c r="D47" s="19">
        <f t="shared" si="0"/>
        <v>210319.64</v>
      </c>
      <c r="E47" s="20">
        <v>0</v>
      </c>
      <c r="F47" s="20">
        <v>20661.239550000002</v>
      </c>
      <c r="G47" s="21">
        <f t="shared" si="1"/>
        <v>189658.40045000002</v>
      </c>
    </row>
    <row r="48" spans="1:7" x14ac:dyDescent="0.25">
      <c r="A48" s="16" t="s">
        <v>53</v>
      </c>
      <c r="B48" s="17">
        <f>63569730.963+2351515.1+159876.5</f>
        <v>66081122.563000001</v>
      </c>
      <c r="C48" s="18">
        <v>1685202.5925700001</v>
      </c>
      <c r="D48" s="19">
        <f t="shared" si="0"/>
        <v>67766325.15557</v>
      </c>
      <c r="E48" s="20">
        <v>797144.61017999996</v>
      </c>
      <c r="F48" s="20">
        <f>44864396.92493+2250000</f>
        <v>47114396.924929999</v>
      </c>
      <c r="G48" s="21">
        <f t="shared" si="1"/>
        <v>19854783.620460004</v>
      </c>
    </row>
    <row r="49" spans="1:7" x14ac:dyDescent="0.25">
      <c r="A49" s="16" t="s">
        <v>54</v>
      </c>
      <c r="B49" s="17">
        <f>284809.185+35000</f>
        <v>319809.185</v>
      </c>
      <c r="C49" s="18">
        <v>7000</v>
      </c>
      <c r="D49" s="19">
        <f t="shared" si="0"/>
        <v>326809.185</v>
      </c>
      <c r="E49" s="20">
        <v>6870.7198899999994</v>
      </c>
      <c r="F49" s="20">
        <v>244489.64066</v>
      </c>
      <c r="G49" s="21">
        <f t="shared" si="1"/>
        <v>75448.824449999986</v>
      </c>
    </row>
    <row r="50" spans="1:7" x14ac:dyDescent="0.25">
      <c r="A50" s="16" t="s">
        <v>55</v>
      </c>
      <c r="B50" s="17">
        <v>10116.168</v>
      </c>
      <c r="C50" s="18">
        <v>2883.8319999999999</v>
      </c>
      <c r="D50" s="19">
        <f t="shared" si="0"/>
        <v>13000</v>
      </c>
      <c r="E50" s="20">
        <v>37038.127369999995</v>
      </c>
      <c r="F50" s="20">
        <v>80387.986550000001</v>
      </c>
      <c r="G50" s="21">
        <f t="shared" si="1"/>
        <v>-104426.11392</v>
      </c>
    </row>
    <row r="51" spans="1:7" x14ac:dyDescent="0.25">
      <c r="A51" s="16" t="s">
        <v>56</v>
      </c>
      <c r="B51" s="17">
        <v>205823.073</v>
      </c>
      <c r="C51" s="18">
        <v>0</v>
      </c>
      <c r="D51" s="19">
        <f t="shared" si="0"/>
        <v>205823.073</v>
      </c>
      <c r="E51" s="20">
        <v>124046.20043000001</v>
      </c>
      <c r="F51" s="20">
        <v>391405.33051999996</v>
      </c>
      <c r="G51" s="21">
        <f t="shared" si="1"/>
        <v>-309628.45794999995</v>
      </c>
    </row>
    <row r="52" spans="1:7" x14ac:dyDescent="0.25">
      <c r="A52" s="16" t="s">
        <v>57</v>
      </c>
      <c r="B52" s="17">
        <f>249302.21+117330.2</f>
        <v>366632.41</v>
      </c>
      <c r="C52" s="18">
        <v>187684.11546999999</v>
      </c>
      <c r="D52" s="19">
        <f t="shared" si="0"/>
        <v>554316.52546999999</v>
      </c>
      <c r="E52" s="20">
        <v>41292.511270000003</v>
      </c>
      <c r="F52" s="20">
        <v>409466.23048999999</v>
      </c>
      <c r="G52" s="21">
        <f t="shared" si="1"/>
        <v>103557.78370999999</v>
      </c>
    </row>
    <row r="53" spans="1:7" x14ac:dyDescent="0.25">
      <c r="A53" s="16" t="s">
        <v>58</v>
      </c>
      <c r="B53" s="17">
        <v>158369.867</v>
      </c>
      <c r="C53" s="18">
        <v>2314.0693900000001</v>
      </c>
      <c r="D53" s="19">
        <f t="shared" si="0"/>
        <v>160683.93638999999</v>
      </c>
      <c r="E53" s="20">
        <v>852.82240000000002</v>
      </c>
      <c r="F53" s="20">
        <v>168564.64082</v>
      </c>
      <c r="G53" s="21">
        <f t="shared" si="1"/>
        <v>-8733.5268300000171</v>
      </c>
    </row>
    <row r="54" spans="1:7" x14ac:dyDescent="0.25">
      <c r="A54" s="16" t="s">
        <v>59</v>
      </c>
      <c r="B54" s="17">
        <f>118539.519+1051714.1+81387.8</f>
        <v>1251641.4190000002</v>
      </c>
      <c r="C54" s="18">
        <v>760.25599999999997</v>
      </c>
      <c r="D54" s="19">
        <f t="shared" si="0"/>
        <v>1252401.6750000003</v>
      </c>
      <c r="E54" s="20">
        <v>97521.542700000005</v>
      </c>
      <c r="F54" s="20">
        <f>1365989.8707+1000000</f>
        <v>2365989.8706999999</v>
      </c>
      <c r="G54" s="21">
        <f t="shared" si="1"/>
        <v>-1211109.7383999997</v>
      </c>
    </row>
    <row r="55" spans="1:7" x14ac:dyDescent="0.25">
      <c r="A55" s="16" t="s">
        <v>60</v>
      </c>
      <c r="B55" s="17">
        <f>18674.612+18383.6</f>
        <v>37058.212</v>
      </c>
      <c r="C55" s="18">
        <v>0</v>
      </c>
      <c r="D55" s="19">
        <f t="shared" si="0"/>
        <v>37058.212</v>
      </c>
      <c r="E55" s="20">
        <v>98.332149999999999</v>
      </c>
      <c r="F55" s="20">
        <v>155679.00818</v>
      </c>
      <c r="G55" s="21">
        <f t="shared" si="1"/>
        <v>-118719.12833000001</v>
      </c>
    </row>
    <row r="56" spans="1:7" x14ac:dyDescent="0.25">
      <c r="A56" s="16" t="s">
        <v>61</v>
      </c>
      <c r="B56" s="17">
        <f>6711.079+18526.7</f>
        <v>25237.779000000002</v>
      </c>
      <c r="C56" s="18">
        <v>0</v>
      </c>
      <c r="D56" s="19">
        <f t="shared" si="0"/>
        <v>25237.779000000002</v>
      </c>
      <c r="E56" s="20">
        <v>74658.458010000002</v>
      </c>
      <c r="F56" s="20">
        <v>161064.8149</v>
      </c>
      <c r="G56" s="21">
        <f t="shared" si="1"/>
        <v>-210485.49390999999</v>
      </c>
    </row>
    <row r="57" spans="1:7" x14ac:dyDescent="0.25">
      <c r="A57" s="16" t="s">
        <v>62</v>
      </c>
      <c r="B57" s="17">
        <f>186747.619+49290.9</f>
        <v>236038.519</v>
      </c>
      <c r="C57" s="18">
        <v>30575.079519999999</v>
      </c>
      <c r="D57" s="19">
        <f t="shared" si="0"/>
        <v>266613.59852</v>
      </c>
      <c r="E57" s="20">
        <v>8.2399699999999996</v>
      </c>
      <c r="F57" s="20">
        <v>238625.39066999999</v>
      </c>
      <c r="G57" s="21">
        <f t="shared" si="1"/>
        <v>27979.967880000011</v>
      </c>
    </row>
    <row r="58" spans="1:7" x14ac:dyDescent="0.25">
      <c r="A58" s="16" t="s">
        <v>63</v>
      </c>
      <c r="B58" s="17">
        <f>14526.689+367479.7</f>
        <v>382006.38900000002</v>
      </c>
      <c r="C58" s="18">
        <v>0</v>
      </c>
      <c r="D58" s="19">
        <f t="shared" si="0"/>
        <v>382006.38900000002</v>
      </c>
      <c r="E58" s="20">
        <v>3365.451</v>
      </c>
      <c r="F58" s="20">
        <f>145513.7618+350146.1</f>
        <v>495659.86179999996</v>
      </c>
      <c r="G58" s="21">
        <f t="shared" si="1"/>
        <v>-117018.92379999993</v>
      </c>
    </row>
    <row r="59" spans="1:7" x14ac:dyDescent="0.25">
      <c r="A59" s="16" t="s">
        <v>64</v>
      </c>
      <c r="B59" s="17">
        <f>8943.399+22785.8</f>
        <v>31729.199000000001</v>
      </c>
      <c r="C59" s="18">
        <v>0</v>
      </c>
      <c r="D59" s="19">
        <f t="shared" si="0"/>
        <v>31729.199000000001</v>
      </c>
      <c r="E59" s="20">
        <v>6732.1427999999996</v>
      </c>
      <c r="F59" s="20">
        <v>41292.268459999999</v>
      </c>
      <c r="G59" s="21">
        <f t="shared" si="1"/>
        <v>-16295.21226</v>
      </c>
    </row>
    <row r="60" spans="1:7" x14ac:dyDescent="0.25">
      <c r="A60" s="16" t="s">
        <v>65</v>
      </c>
      <c r="B60" s="17">
        <f>192947.442+345508.3</f>
        <v>538455.74199999997</v>
      </c>
      <c r="C60" s="18">
        <v>0</v>
      </c>
      <c r="D60" s="19">
        <f t="shared" si="0"/>
        <v>538455.74199999997</v>
      </c>
      <c r="E60" s="20">
        <v>18274.552879999999</v>
      </c>
      <c r="F60" s="20">
        <f>325518.75634+310000</f>
        <v>635518.75634000008</v>
      </c>
      <c r="G60" s="21">
        <f t="shared" si="1"/>
        <v>-115337.56722000008</v>
      </c>
    </row>
    <row r="61" spans="1:7" x14ac:dyDescent="0.25">
      <c r="A61" s="16" t="s">
        <v>66</v>
      </c>
      <c r="B61" s="17">
        <v>7935.0379999999996</v>
      </c>
      <c r="C61" s="18">
        <v>0</v>
      </c>
      <c r="D61" s="19">
        <f t="shared" si="0"/>
        <v>7935.0379999999996</v>
      </c>
      <c r="E61" s="20">
        <v>38</v>
      </c>
      <c r="F61" s="20">
        <v>7737.1502899999996</v>
      </c>
      <c r="G61" s="21">
        <f t="shared" si="1"/>
        <v>159.88770999999997</v>
      </c>
    </row>
    <row r="62" spans="1:7" x14ac:dyDescent="0.25">
      <c r="A62" s="16" t="s">
        <v>67</v>
      </c>
      <c r="B62" s="17">
        <v>22461.542000000001</v>
      </c>
      <c r="C62" s="18">
        <v>1068.5920000000001</v>
      </c>
      <c r="D62" s="19">
        <f t="shared" si="0"/>
        <v>23530.134000000002</v>
      </c>
      <c r="E62" s="20">
        <v>103.54461999999999</v>
      </c>
      <c r="F62" s="20">
        <v>22842.02233</v>
      </c>
      <c r="G62" s="21">
        <f t="shared" si="1"/>
        <v>584.56705000000147</v>
      </c>
    </row>
    <row r="63" spans="1:7" x14ac:dyDescent="0.25">
      <c r="A63" s="16" t="s">
        <v>68</v>
      </c>
      <c r="B63" s="17">
        <f>15954.937+17749.2</f>
        <v>33704.137000000002</v>
      </c>
      <c r="C63" s="18">
        <v>0</v>
      </c>
      <c r="D63" s="19">
        <f t="shared" si="0"/>
        <v>33704.137000000002</v>
      </c>
      <c r="E63" s="20">
        <v>58.551760000000002</v>
      </c>
      <c r="F63" s="20">
        <v>23643.425850000003</v>
      </c>
      <c r="G63" s="21">
        <f t="shared" si="1"/>
        <v>10002.159389999997</v>
      </c>
    </row>
    <row r="64" spans="1:7" x14ac:dyDescent="0.25">
      <c r="A64" s="16" t="s">
        <v>69</v>
      </c>
      <c r="B64" s="17">
        <f>325498.925+165908.8</f>
        <v>491407.72499999998</v>
      </c>
      <c r="C64" s="18">
        <v>0</v>
      </c>
      <c r="D64" s="19">
        <f t="shared" si="0"/>
        <v>491407.72499999998</v>
      </c>
      <c r="E64" s="20">
        <v>17251.958440000002</v>
      </c>
      <c r="F64" s="20">
        <v>527852.39775999996</v>
      </c>
      <c r="G64" s="21">
        <f t="shared" si="1"/>
        <v>-53696.631200000003</v>
      </c>
    </row>
    <row r="65" spans="1:8" x14ac:dyDescent="0.25">
      <c r="A65" s="16" t="s">
        <v>70</v>
      </c>
      <c r="B65" s="17">
        <f>24804.699+12776.7</f>
        <v>37581.399000000005</v>
      </c>
      <c r="C65" s="18">
        <v>0</v>
      </c>
      <c r="D65" s="19">
        <f t="shared" si="0"/>
        <v>37581.399000000005</v>
      </c>
      <c r="E65" s="20">
        <v>0</v>
      </c>
      <c r="F65" s="20">
        <v>23662.993050000001</v>
      </c>
      <c r="G65" s="21">
        <f t="shared" si="1"/>
        <v>13918.405950000004</v>
      </c>
    </row>
    <row r="66" spans="1:8" x14ac:dyDescent="0.25">
      <c r="A66" s="16" t="s">
        <v>71</v>
      </c>
      <c r="B66" s="17">
        <f>64648.902+167089.6</f>
        <v>231738.50200000001</v>
      </c>
      <c r="C66" s="18">
        <v>1000</v>
      </c>
      <c r="D66" s="19">
        <f t="shared" si="0"/>
        <v>232738.50200000001</v>
      </c>
      <c r="E66" s="20">
        <v>51755.147700000001</v>
      </c>
      <c r="F66" s="20">
        <v>191939.57825999998</v>
      </c>
      <c r="G66" s="21">
        <f t="shared" si="1"/>
        <v>-10956.223959999974</v>
      </c>
    </row>
    <row r="67" spans="1:8" x14ac:dyDescent="0.25">
      <c r="A67" s="16" t="s">
        <v>72</v>
      </c>
      <c r="B67" s="17">
        <f>2657764.232+2019987.9</f>
        <v>4677752.1319999993</v>
      </c>
      <c r="C67" s="18">
        <v>48334.727180000002</v>
      </c>
      <c r="D67" s="19">
        <f t="shared" si="0"/>
        <v>4726086.8591799997</v>
      </c>
      <c r="E67" s="20">
        <v>676030.96048999997</v>
      </c>
      <c r="F67" s="20">
        <f>3719179.87137+2000000</f>
        <v>5719179.8713699998</v>
      </c>
      <c r="G67" s="21">
        <f>+D67-E67-F67</f>
        <v>-1669123.9726800001</v>
      </c>
    </row>
    <row r="68" spans="1:8" x14ac:dyDescent="0.25">
      <c r="A68" s="16" t="s">
        <v>73</v>
      </c>
      <c r="B68" s="17">
        <v>464800.65899999999</v>
      </c>
      <c r="C68" s="18">
        <v>-3392.5727499999998</v>
      </c>
      <c r="D68" s="19">
        <f t="shared" si="0"/>
        <v>461408.08624999999</v>
      </c>
      <c r="E68" s="20">
        <v>41509.702929999999</v>
      </c>
      <c r="F68" s="20">
        <v>27442112.175360002</v>
      </c>
      <c r="G68" s="21">
        <f t="shared" si="1"/>
        <v>-27022213.792040002</v>
      </c>
    </row>
    <row r="69" spans="1:8" x14ac:dyDescent="0.25">
      <c r="A69" s="16" t="s">
        <v>74</v>
      </c>
      <c r="B69" s="17">
        <f>21328167.952-21004074.6+2592865.1</f>
        <v>2916958.4519999982</v>
      </c>
      <c r="C69" s="18">
        <v>150.05606000000006</v>
      </c>
      <c r="D69" s="19">
        <f t="shared" si="0"/>
        <v>2917108.508059998</v>
      </c>
      <c r="E69" s="20">
        <v>683464.45187999995</v>
      </c>
      <c r="F69" s="20">
        <f>5901315.27052+2000000</f>
        <v>7901315.2705199998</v>
      </c>
      <c r="G69" s="21">
        <f t="shared" si="1"/>
        <v>-5667671.2143400013</v>
      </c>
    </row>
    <row r="70" spans="1:8" x14ac:dyDescent="0.25">
      <c r="A70" s="16" t="s">
        <v>75</v>
      </c>
      <c r="B70" s="17">
        <f>121472.189+2654765.6</f>
        <v>2776237.7889999999</v>
      </c>
      <c r="C70" s="18">
        <v>0</v>
      </c>
      <c r="D70" s="19">
        <f t="shared" si="0"/>
        <v>2776237.7889999999</v>
      </c>
      <c r="E70" s="20">
        <v>186799.59821999999</v>
      </c>
      <c r="F70" s="20">
        <f>1817801.24256+2200000</f>
        <v>4017801.2425600002</v>
      </c>
      <c r="G70" s="21">
        <f t="shared" si="1"/>
        <v>-1428363.0517800003</v>
      </c>
    </row>
    <row r="71" spans="1:8" x14ac:dyDescent="0.25">
      <c r="A71" s="16" t="s">
        <v>76</v>
      </c>
      <c r="B71" s="17">
        <v>40412.5</v>
      </c>
      <c r="C71" s="18">
        <v>0</v>
      </c>
      <c r="D71" s="19">
        <f t="shared" si="0"/>
        <v>40412.5</v>
      </c>
      <c r="E71" s="20">
        <v>275760.46030999999</v>
      </c>
      <c r="F71" s="20">
        <v>332150</v>
      </c>
      <c r="G71" s="21">
        <f t="shared" si="1"/>
        <v>-567497.96030999999</v>
      </c>
    </row>
    <row r="72" spans="1:8" x14ac:dyDescent="0.25">
      <c r="A72" s="16" t="s">
        <v>77</v>
      </c>
      <c r="B72" s="17">
        <v>235380.41200000001</v>
      </c>
      <c r="C72" s="18">
        <v>0</v>
      </c>
      <c r="D72" s="19">
        <f t="shared" si="0"/>
        <v>235380.41200000001</v>
      </c>
      <c r="E72" s="20">
        <v>650.02168000000006</v>
      </c>
      <c r="F72" s="20">
        <v>261560.63965</v>
      </c>
      <c r="G72" s="21">
        <f t="shared" si="1"/>
        <v>-26830.249329999991</v>
      </c>
    </row>
    <row r="73" spans="1:8" x14ac:dyDescent="0.25">
      <c r="A73" s="16" t="s">
        <v>78</v>
      </c>
      <c r="B73" s="17">
        <f>12875.731+221502.9</f>
        <v>234378.63099999999</v>
      </c>
      <c r="C73" s="18">
        <v>39.717539999999993</v>
      </c>
      <c r="D73" s="19">
        <f t="shared" si="0"/>
        <v>234418.34854000001</v>
      </c>
      <c r="E73" s="20">
        <v>28687.61262</v>
      </c>
      <c r="F73" s="20">
        <v>161012.27163</v>
      </c>
      <c r="G73" s="21">
        <f t="shared" si="1"/>
        <v>44718.464290000004</v>
      </c>
    </row>
    <row r="74" spans="1:8" x14ac:dyDescent="0.25">
      <c r="A74" s="16" t="s">
        <v>79</v>
      </c>
      <c r="B74" s="17">
        <f>396061.041+566180</f>
        <v>962241.04099999997</v>
      </c>
      <c r="C74" s="18">
        <v>20996.172920000001</v>
      </c>
      <c r="D74" s="19">
        <f t="shared" si="0"/>
        <v>983237.21392000001</v>
      </c>
      <c r="E74" s="20">
        <v>65155.932540000002</v>
      </c>
      <c r="F74" s="20">
        <v>846002.29989000002</v>
      </c>
      <c r="G74" s="21">
        <f t="shared" si="1"/>
        <v>72078.981490000035</v>
      </c>
    </row>
    <row r="75" spans="1:8" ht="13.5" thickBot="1" x14ac:dyDescent="0.3">
      <c r="A75" s="22"/>
      <c r="B75" s="23"/>
      <c r="C75" s="24"/>
      <c r="D75" s="25"/>
      <c r="E75" s="26"/>
      <c r="F75" s="26"/>
      <c r="G75" s="26"/>
      <c r="H75" s="27"/>
    </row>
    <row r="76" spans="1:8" ht="21" customHeight="1" thickBot="1" x14ac:dyDescent="0.3">
      <c r="A76" s="28" t="s">
        <v>4</v>
      </c>
      <c r="B76" s="29">
        <f t="shared" ref="B76:G76" si="2">SUM(B10:B75)</f>
        <v>172683806.65800005</v>
      </c>
      <c r="C76" s="29">
        <f t="shared" si="2"/>
        <v>4783566.6207300005</v>
      </c>
      <c r="D76" s="29">
        <f t="shared" si="2"/>
        <v>177467373.27873006</v>
      </c>
      <c r="E76" s="29">
        <f t="shared" si="2"/>
        <v>9582555.0493499991</v>
      </c>
      <c r="F76" s="29">
        <f t="shared" si="2"/>
        <v>202406172.68592992</v>
      </c>
      <c r="G76" s="29">
        <f t="shared" si="2"/>
        <v>-34521354.456550002</v>
      </c>
      <c r="H76" s="30"/>
    </row>
    <row r="77" spans="1:8" x14ac:dyDescent="0.25">
      <c r="A77" s="31"/>
      <c r="B77" s="32"/>
      <c r="C77" s="32"/>
      <c r="D77" s="32"/>
      <c r="E77" s="32"/>
      <c r="F77" s="32"/>
      <c r="G77" s="32"/>
    </row>
    <row r="78" spans="1:8" x14ac:dyDescent="0.25">
      <c r="A78" s="31"/>
      <c r="B78" s="32"/>
      <c r="C78" s="32"/>
      <c r="D78" s="32"/>
      <c r="E78" s="32"/>
      <c r="F78" s="32"/>
      <c r="G78" s="32"/>
    </row>
    <row r="79" spans="1:8" x14ac:dyDescent="0.25">
      <c r="B79" s="32"/>
      <c r="C79" s="32"/>
      <c r="D79" s="32"/>
      <c r="E79" s="32"/>
      <c r="F79" s="32"/>
      <c r="G79" s="32"/>
    </row>
    <row r="80" spans="1:8" x14ac:dyDescent="0.25">
      <c r="B80" s="32"/>
      <c r="C80" s="32"/>
      <c r="D80" s="32"/>
      <c r="E80" s="32"/>
      <c r="F80" s="32"/>
      <c r="G80" s="32"/>
    </row>
    <row r="81" spans="2:7" x14ac:dyDescent="0.25">
      <c r="B81" s="32"/>
      <c r="C81" s="32"/>
      <c r="D81" s="32"/>
      <c r="E81" s="32"/>
      <c r="F81" s="32"/>
      <c r="G81" s="32"/>
    </row>
    <row r="82" spans="2:7" x14ac:dyDescent="0.25">
      <c r="B82" s="32"/>
      <c r="C82" s="32"/>
      <c r="D82" s="32"/>
      <c r="E82" s="32"/>
      <c r="F82" s="32"/>
      <c r="G82" s="32"/>
    </row>
    <row r="83" spans="2:7" x14ac:dyDescent="0.25">
      <c r="B83" s="32"/>
      <c r="C83" s="32"/>
      <c r="D83" s="32"/>
      <c r="E83" s="32"/>
      <c r="F83" s="32"/>
      <c r="G83" s="32"/>
    </row>
  </sheetData>
  <mergeCells count="7">
    <mergeCell ref="B7:F7"/>
    <mergeCell ref="A1:G1"/>
    <mergeCell ref="A2:G2"/>
    <mergeCell ref="A3:G3"/>
    <mergeCell ref="A4:G4"/>
    <mergeCell ref="A5:G5"/>
    <mergeCell ref="A6:G6"/>
  </mergeCells>
  <printOptions horizontalCentered="1"/>
  <pageMargins left="0.39370078740157483" right="0.39370078740157483" top="0.59055118110236227" bottom="0.39370078740157483" header="0.31496062992125984" footer="0.31496062992125984"/>
  <pageSetup scale="56" orientation="landscape" horizontalDpi="4294967294" verticalDpi="4294967294" r:id="rId1"/>
  <ignoredErrors>
    <ignoredError sqref="C76 E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Karol</cp:lastModifiedBy>
  <cp:lastPrinted>2016-04-05T15:04:53Z</cp:lastPrinted>
  <dcterms:created xsi:type="dcterms:W3CDTF">2013-05-14T02:45:37Z</dcterms:created>
  <dcterms:modified xsi:type="dcterms:W3CDTF">2016-04-05T15:06:03Z</dcterms:modified>
</cp:coreProperties>
</file>