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bookViews>
    <workbookView xWindow="0" yWindow="0" windowWidth="28800" windowHeight="12435"/>
  </bookViews>
  <sheets>
    <sheet name="Formato 6c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2" l="1"/>
  <c r="I83" i="2" s="1"/>
  <c r="F82" i="2"/>
  <c r="I82" i="2" s="1"/>
  <c r="F81" i="2"/>
  <c r="I81" i="2" s="1"/>
  <c r="F80" i="2"/>
  <c r="I80" i="2" s="1"/>
  <c r="H79" i="2"/>
  <c r="H48" i="2" s="1"/>
  <c r="G79" i="2"/>
  <c r="F79" i="2"/>
  <c r="E79" i="2"/>
  <c r="D79" i="2"/>
  <c r="D48" i="2" s="1"/>
  <c r="F77" i="2"/>
  <c r="I77" i="2" s="1"/>
  <c r="F76" i="2"/>
  <c r="I76" i="2" s="1"/>
  <c r="F75" i="2"/>
  <c r="I75" i="2" s="1"/>
  <c r="F74" i="2"/>
  <c r="I74" i="2" s="1"/>
  <c r="F73" i="2"/>
  <c r="I73" i="2" s="1"/>
  <c r="F72" i="2"/>
  <c r="I72" i="2" s="1"/>
  <c r="F71" i="2"/>
  <c r="I71" i="2" s="1"/>
  <c r="F70" i="2"/>
  <c r="I70" i="2" s="1"/>
  <c r="I68" i="2" s="1"/>
  <c r="D70" i="2"/>
  <c r="I69" i="2"/>
  <c r="F69" i="2"/>
  <c r="H68" i="2"/>
  <c r="G68" i="2"/>
  <c r="E68" i="2"/>
  <c r="D68" i="2"/>
  <c r="I66" i="2"/>
  <c r="F66" i="2"/>
  <c r="I65" i="2"/>
  <c r="F65" i="2"/>
  <c r="I64" i="2"/>
  <c r="F64" i="2"/>
  <c r="I63" i="2"/>
  <c r="F63" i="2"/>
  <c r="I62" i="2"/>
  <c r="F62" i="2"/>
  <c r="I61" i="2"/>
  <c r="F61" i="2"/>
  <c r="I60" i="2"/>
  <c r="F60" i="2"/>
  <c r="I59" i="2"/>
  <c r="H59" i="2"/>
  <c r="G59" i="2"/>
  <c r="F59" i="2"/>
  <c r="E59" i="2"/>
  <c r="D59" i="2"/>
  <c r="I57" i="2"/>
  <c r="F57" i="2"/>
  <c r="I56" i="2"/>
  <c r="F56" i="2"/>
  <c r="I55" i="2"/>
  <c r="F55" i="2"/>
  <c r="I54" i="2"/>
  <c r="F54" i="2"/>
  <c r="I53" i="2"/>
  <c r="F53" i="2"/>
  <c r="I52" i="2"/>
  <c r="F52" i="2"/>
  <c r="I51" i="2"/>
  <c r="F51" i="2"/>
  <c r="I50" i="2"/>
  <c r="F50" i="2"/>
  <c r="I49" i="2"/>
  <c r="H49" i="2"/>
  <c r="G49" i="2"/>
  <c r="F49" i="2"/>
  <c r="E49" i="2"/>
  <c r="D49" i="2"/>
  <c r="G48" i="2"/>
  <c r="E48" i="2"/>
  <c r="I46" i="2"/>
  <c r="F46" i="2"/>
  <c r="I45" i="2"/>
  <c r="F45" i="2"/>
  <c r="H44" i="2"/>
  <c r="G44" i="2"/>
  <c r="D44" i="2"/>
  <c r="F44" i="2" s="1"/>
  <c r="I44" i="2" s="1"/>
  <c r="H43" i="2"/>
  <c r="H42" i="2" s="1"/>
  <c r="G43" i="2"/>
  <c r="F43" i="2"/>
  <c r="I43" i="2" s="1"/>
  <c r="D43" i="2"/>
  <c r="G42" i="2"/>
  <c r="E42" i="2"/>
  <c r="I40" i="2"/>
  <c r="F40" i="2"/>
  <c r="I39" i="2"/>
  <c r="F39" i="2"/>
  <c r="D38" i="2"/>
  <c r="F38" i="2" s="1"/>
  <c r="I38" i="2" s="1"/>
  <c r="F37" i="2"/>
  <c r="I37" i="2" s="1"/>
  <c r="F36" i="2"/>
  <c r="I36" i="2" s="1"/>
  <c r="F35" i="2"/>
  <c r="I35" i="2" s="1"/>
  <c r="F34" i="2"/>
  <c r="I34" i="2" s="1"/>
  <c r="D34" i="2"/>
  <c r="D33" i="2"/>
  <c r="F33" i="2" s="1"/>
  <c r="I33" i="2" s="1"/>
  <c r="H32" i="2"/>
  <c r="H31" i="2" s="1"/>
  <c r="G32" i="2"/>
  <c r="F32" i="2"/>
  <c r="I32" i="2" s="1"/>
  <c r="I31" i="2" s="1"/>
  <c r="D32" i="2"/>
  <c r="G31" i="2"/>
  <c r="E31" i="2"/>
  <c r="I29" i="2"/>
  <c r="F29" i="2"/>
  <c r="H28" i="2"/>
  <c r="G28" i="2"/>
  <c r="D28" i="2"/>
  <c r="F28" i="2" s="1"/>
  <c r="I28" i="2" s="1"/>
  <c r="H27" i="2"/>
  <c r="G27" i="2"/>
  <c r="F27" i="2"/>
  <c r="I27" i="2" s="1"/>
  <c r="D27" i="2"/>
  <c r="D26" i="2"/>
  <c r="F26" i="2" s="1"/>
  <c r="I26" i="2" s="1"/>
  <c r="H25" i="2"/>
  <c r="H22" i="2" s="1"/>
  <c r="H11" i="2" s="1"/>
  <c r="H85" i="2" s="1"/>
  <c r="G25" i="2"/>
  <c r="F25" i="2"/>
  <c r="I25" i="2" s="1"/>
  <c r="D25" i="2"/>
  <c r="H24" i="2"/>
  <c r="G24" i="2"/>
  <c r="D24" i="2"/>
  <c r="F24" i="2" s="1"/>
  <c r="I24" i="2" s="1"/>
  <c r="F23" i="2"/>
  <c r="I23" i="2" s="1"/>
  <c r="D23" i="2"/>
  <c r="G22" i="2"/>
  <c r="E22" i="2"/>
  <c r="E11" i="2" s="1"/>
  <c r="E85" i="2" s="1"/>
  <c r="I20" i="2"/>
  <c r="F20" i="2"/>
  <c r="H19" i="2"/>
  <c r="G19" i="2"/>
  <c r="G12" i="2" s="1"/>
  <c r="G11" i="2" s="1"/>
  <c r="G85" i="2" s="1"/>
  <c r="D19" i="2"/>
  <c r="F19" i="2" s="1"/>
  <c r="I19" i="2" s="1"/>
  <c r="F18" i="2"/>
  <c r="I18" i="2" s="1"/>
  <c r="F17" i="2"/>
  <c r="I17" i="2" s="1"/>
  <c r="F16" i="2"/>
  <c r="I16" i="2" s="1"/>
  <c r="D16" i="2"/>
  <c r="D15" i="2"/>
  <c r="F15" i="2" s="1"/>
  <c r="F14" i="2"/>
  <c r="I14" i="2" s="1"/>
  <c r="F13" i="2"/>
  <c r="I13" i="2" s="1"/>
  <c r="H12" i="2"/>
  <c r="E12" i="2"/>
  <c r="D12" i="2"/>
  <c r="I12" i="2" l="1"/>
  <c r="I15" i="2"/>
  <c r="F12" i="2"/>
  <c r="I22" i="2"/>
  <c r="I42" i="2"/>
  <c r="I79" i="2"/>
  <c r="I48" i="2" s="1"/>
  <c r="D22" i="2"/>
  <c r="F22" i="2"/>
  <c r="D31" i="2"/>
  <c r="F31" i="2"/>
  <c r="D42" i="2"/>
  <c r="F42" i="2"/>
  <c r="F68" i="2"/>
  <c r="F48" i="2" s="1"/>
  <c r="F11" i="2" l="1"/>
  <c r="F85" i="2" s="1"/>
  <c r="I11" i="2"/>
  <c r="I85" i="2" s="1"/>
  <c r="D11" i="2"/>
  <c r="D85" i="2" s="1"/>
</calcChain>
</file>

<file path=xl/sharedStrings.xml><?xml version="1.0" encoding="utf-8"?>
<sst xmlns="http://schemas.openxmlformats.org/spreadsheetml/2006/main" count="82" uniqueCount="50">
  <si>
    <t>Formato 6 c) Estado Analítico del Ejercicio del Presupuesto de Egresos Detallado - LDF</t>
  </si>
  <si>
    <t>(Clasificación Funcional)</t>
  </si>
  <si>
    <t>Sector Central del Poder Ejecutivo del Gobierno del Estado de México</t>
  </si>
  <si>
    <t>Estado Analítico del Ejercicio del Presupuesto de Egresos Detallado - LDF</t>
  </si>
  <si>
    <t>Clasificación Funcional (Finalidad y Función)</t>
  </si>
  <si>
    <t>Del 1 de enero al 31 de marzo de 2019</t>
  </si>
  <si>
    <t>(Miles de 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</si>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</sst>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 wrapText="1"/>
    </xf>
    <xf numFmtId="164" fontId="0" fillId="0" borderId="0" xfId="0" applyNumberFormat="1" applyFill="1"/>
    <xf numFmtId="0" fontId="2" fillId="0" borderId="7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164" fontId="2" fillId="0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GridLines="0" tabSelected="1" zoomScale="120" zoomScaleNormal="120" workbookViewId="0">
      <selection sqref="A1:I1"/>
    </sheetView>
  </sheetViews>
  <sheetFormatPr baseColWidth="10" defaultColWidth="11.42578125" defaultRowHeight="0" customHeight="1" zeroHeight="1" x14ac:dyDescent="0.25"/>
  <cols>
    <col min="1" max="1" width="3.5703125" style="1" customWidth="1"/>
    <col min="2" max="2" width="3.28515625" style="1" customWidth="1"/>
    <col min="3" max="3" width="42.7109375" style="1" customWidth="1"/>
    <col min="4" max="4" width="13.42578125" style="1" customWidth="1"/>
    <col min="5" max="5" width="14.7109375" style="1" customWidth="1"/>
    <col min="6" max="6" width="13" style="1" customWidth="1"/>
    <col min="7" max="7" width="13.5703125" style="1" customWidth="1"/>
    <col min="8" max="8" width="12.28515625" style="1" customWidth="1"/>
    <col min="9" max="9" width="13.7109375" style="1" customWidth="1"/>
    <col min="10" max="10" width="11.85546875" style="1" bestFit="1" customWidth="1"/>
    <col min="11" max="11" width="12.85546875" style="1" bestFit="1" customWidth="1"/>
    <col min="12" max="16384" width="11.42578125" style="1"/>
  </cols>
  <sheetData>
    <row r="1" spans="1:9" ht="1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9" ht="15" x14ac:dyDescent="0.25">
      <c r="A3" s="39" t="s">
        <v>2</v>
      </c>
      <c r="B3" s="40"/>
      <c r="C3" s="40"/>
      <c r="D3" s="40"/>
      <c r="E3" s="40"/>
      <c r="F3" s="40"/>
      <c r="G3" s="40"/>
      <c r="H3" s="40"/>
      <c r="I3" s="41"/>
    </row>
    <row r="4" spans="1:9" ht="15" x14ac:dyDescent="0.25">
      <c r="A4" s="42" t="s">
        <v>3</v>
      </c>
      <c r="B4" s="43"/>
      <c r="C4" s="43"/>
      <c r="D4" s="43"/>
      <c r="E4" s="43"/>
      <c r="F4" s="43"/>
      <c r="G4" s="43"/>
      <c r="H4" s="43"/>
      <c r="I4" s="44"/>
    </row>
    <row r="5" spans="1:9" ht="15" x14ac:dyDescent="0.25">
      <c r="A5" s="42" t="s">
        <v>4</v>
      </c>
      <c r="B5" s="43"/>
      <c r="C5" s="43"/>
      <c r="D5" s="43"/>
      <c r="E5" s="43"/>
      <c r="F5" s="43"/>
      <c r="G5" s="43"/>
      <c r="H5" s="43"/>
      <c r="I5" s="44"/>
    </row>
    <row r="6" spans="1:9" ht="15" x14ac:dyDescent="0.25">
      <c r="A6" s="42" t="s">
        <v>5</v>
      </c>
      <c r="B6" s="43"/>
      <c r="C6" s="43"/>
      <c r="D6" s="43"/>
      <c r="E6" s="43"/>
      <c r="F6" s="43"/>
      <c r="G6" s="43"/>
      <c r="H6" s="43"/>
      <c r="I6" s="44"/>
    </row>
    <row r="7" spans="1:9" ht="15" x14ac:dyDescent="0.25">
      <c r="A7" s="26" t="s">
        <v>6</v>
      </c>
      <c r="B7" s="27"/>
      <c r="C7" s="27"/>
      <c r="D7" s="27"/>
      <c r="E7" s="27"/>
      <c r="F7" s="27"/>
      <c r="G7" s="27"/>
      <c r="H7" s="27"/>
      <c r="I7" s="28"/>
    </row>
    <row r="8" spans="1:9" ht="15" hidden="1" customHeight="1" x14ac:dyDescent="0.25">
      <c r="A8" s="29" t="s">
        <v>7</v>
      </c>
      <c r="B8" s="29"/>
      <c r="C8" s="29"/>
      <c r="D8" s="30" t="s">
        <v>8</v>
      </c>
      <c r="E8" s="30"/>
      <c r="F8" s="30"/>
      <c r="G8" s="30"/>
      <c r="H8" s="30"/>
      <c r="I8" s="30" t="s">
        <v>9</v>
      </c>
    </row>
    <row r="9" spans="1:9" ht="16.5" x14ac:dyDescent="0.25">
      <c r="A9" s="29"/>
      <c r="B9" s="29"/>
      <c r="C9" s="29"/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30"/>
    </row>
    <row r="10" spans="1:9" ht="15" x14ac:dyDescent="0.25">
      <c r="A10" s="31"/>
      <c r="B10" s="32"/>
      <c r="C10" s="33"/>
      <c r="D10" s="3"/>
      <c r="E10" s="3"/>
      <c r="F10" s="3"/>
      <c r="G10" s="3"/>
      <c r="H10" s="3"/>
      <c r="I10" s="3"/>
    </row>
    <row r="11" spans="1:9" ht="12" customHeight="1" x14ac:dyDescent="0.25">
      <c r="A11" s="34" t="s">
        <v>15</v>
      </c>
      <c r="B11" s="35"/>
      <c r="C11" s="36"/>
      <c r="D11" s="4">
        <f>+D12+D22+D31+D42</f>
        <v>165369700.90000001</v>
      </c>
      <c r="E11" s="4">
        <f t="shared" ref="E11:I11" si="0">+E12+E22+E31+E42</f>
        <v>623219.19999999995</v>
      </c>
      <c r="F11" s="4">
        <f>+F12+F22+F31+F42</f>
        <v>165992920.09999999</v>
      </c>
      <c r="G11" s="4">
        <f>+G12+G22+G31+G42</f>
        <v>44872084.399999999</v>
      </c>
      <c r="H11" s="4">
        <f t="shared" si="0"/>
        <v>42083293.099999994</v>
      </c>
      <c r="I11" s="4">
        <f t="shared" si="0"/>
        <v>121120835.69999999</v>
      </c>
    </row>
    <row r="12" spans="1:9" ht="12" customHeight="1" x14ac:dyDescent="0.25">
      <c r="A12" s="5"/>
      <c r="B12" s="6" t="s">
        <v>16</v>
      </c>
      <c r="C12" s="7"/>
      <c r="D12" s="8">
        <f>SUM(D13:D20)</f>
        <v>45757138.299999997</v>
      </c>
      <c r="E12" s="8">
        <f t="shared" ref="E12:I12" si="1">SUM(E13:E20)</f>
        <v>178779</v>
      </c>
      <c r="F12" s="8">
        <f>SUM(F13:F20)</f>
        <v>45935917.299999997</v>
      </c>
      <c r="G12" s="8">
        <f t="shared" si="1"/>
        <v>14026168.300000001</v>
      </c>
      <c r="H12" s="8">
        <f t="shared" si="1"/>
        <v>13378316.699999999</v>
      </c>
      <c r="I12" s="8">
        <f t="shared" si="1"/>
        <v>31909749</v>
      </c>
    </row>
    <row r="13" spans="1:9" ht="12" customHeight="1" x14ac:dyDescent="0.25">
      <c r="A13" s="9"/>
      <c r="B13" s="10"/>
      <c r="C13" s="11" t="s">
        <v>17</v>
      </c>
      <c r="D13" s="12">
        <v>1508265.7</v>
      </c>
      <c r="E13" s="12">
        <v>0</v>
      </c>
      <c r="F13" s="13">
        <f>+D13+E13</f>
        <v>1508265.7</v>
      </c>
      <c r="G13" s="12">
        <v>537968.80000000005</v>
      </c>
      <c r="H13" s="12">
        <v>537968.80000000005</v>
      </c>
      <c r="I13" s="13">
        <f>+F13-G13</f>
        <v>970296.89999999991</v>
      </c>
    </row>
    <row r="14" spans="1:9" ht="12" customHeight="1" x14ac:dyDescent="0.25">
      <c r="A14" s="9"/>
      <c r="B14" s="10"/>
      <c r="C14" s="11" t="s">
        <v>18</v>
      </c>
      <c r="D14" s="12">
        <v>7852318.5999999996</v>
      </c>
      <c r="E14" s="12">
        <v>7318.8</v>
      </c>
      <c r="F14" s="13">
        <f t="shared" ref="F14:F20" si="2">+D14+E14</f>
        <v>7859637.3999999994</v>
      </c>
      <c r="G14" s="12">
        <v>1494078.9</v>
      </c>
      <c r="H14" s="12">
        <v>1293959</v>
      </c>
      <c r="I14" s="13">
        <f t="shared" ref="I14:I20" si="3">+F14-G14</f>
        <v>6365558.5</v>
      </c>
    </row>
    <row r="15" spans="1:9" ht="12" customHeight="1" x14ac:dyDescent="0.25">
      <c r="A15" s="9"/>
      <c r="B15" s="10"/>
      <c r="C15" s="11" t="s">
        <v>19</v>
      </c>
      <c r="D15" s="12">
        <f>5930786.1-D52</f>
        <v>5910786.0999999996</v>
      </c>
      <c r="E15" s="12">
        <v>-8659</v>
      </c>
      <c r="F15" s="13">
        <f t="shared" si="2"/>
        <v>5902127.0999999996</v>
      </c>
      <c r="G15" s="12">
        <v>1003941.5</v>
      </c>
      <c r="H15" s="12">
        <v>824826</v>
      </c>
      <c r="I15" s="13">
        <f t="shared" si="3"/>
        <v>4898185.5999999996</v>
      </c>
    </row>
    <row r="16" spans="1:9" ht="12" customHeight="1" x14ac:dyDescent="0.25">
      <c r="A16" s="9"/>
      <c r="B16" s="10"/>
      <c r="C16" s="11" t="s">
        <v>20</v>
      </c>
      <c r="D16" s="12">
        <f>42298.9-D53</f>
        <v>32298.9</v>
      </c>
      <c r="E16" s="12">
        <v>73.8</v>
      </c>
      <c r="F16" s="13">
        <f t="shared" si="2"/>
        <v>32372.7</v>
      </c>
      <c r="G16" s="12">
        <v>4651.8</v>
      </c>
      <c r="H16" s="12">
        <v>4474.8999999999996</v>
      </c>
      <c r="I16" s="13">
        <f t="shared" si="3"/>
        <v>27720.9</v>
      </c>
    </row>
    <row r="17" spans="1:9" ht="12" customHeight="1" x14ac:dyDescent="0.25">
      <c r="A17" s="9"/>
      <c r="B17" s="10"/>
      <c r="C17" s="11" t="s">
        <v>21</v>
      </c>
      <c r="D17" s="12">
        <v>12812566.199999999</v>
      </c>
      <c r="E17" s="12">
        <v>178683.8</v>
      </c>
      <c r="F17" s="13">
        <f t="shared" si="2"/>
        <v>12991250</v>
      </c>
      <c r="G17" s="12">
        <v>7344262.5999999996</v>
      </c>
      <c r="H17" s="12">
        <v>7251814.5</v>
      </c>
      <c r="I17" s="13">
        <f t="shared" si="3"/>
        <v>5646987.4000000004</v>
      </c>
    </row>
    <row r="18" spans="1:9" ht="12" customHeight="1" x14ac:dyDescent="0.25">
      <c r="A18" s="9"/>
      <c r="B18" s="10"/>
      <c r="C18" s="11" t="s">
        <v>22</v>
      </c>
      <c r="D18" s="12">
        <v>0</v>
      </c>
      <c r="E18" s="12">
        <v>0</v>
      </c>
      <c r="F18" s="13">
        <f t="shared" si="2"/>
        <v>0</v>
      </c>
      <c r="G18" s="12">
        <v>0</v>
      </c>
      <c r="H18" s="12">
        <v>0</v>
      </c>
      <c r="I18" s="13">
        <f t="shared" si="3"/>
        <v>0</v>
      </c>
    </row>
    <row r="19" spans="1:9" ht="12" customHeight="1" x14ac:dyDescent="0.25">
      <c r="A19" s="9"/>
      <c r="B19" s="10"/>
      <c r="C19" s="11" t="s">
        <v>23</v>
      </c>
      <c r="D19" s="12">
        <f>18359237-D56</f>
        <v>16259237</v>
      </c>
      <c r="E19" s="12">
        <v>0</v>
      </c>
      <c r="F19" s="13">
        <f t="shared" si="2"/>
        <v>16259237</v>
      </c>
      <c r="G19" s="12">
        <f>3598693.1-G56</f>
        <v>3449552.4</v>
      </c>
      <c r="H19" s="12">
        <f>3449013-H56</f>
        <v>3299872.3</v>
      </c>
      <c r="I19" s="13">
        <f t="shared" si="3"/>
        <v>12809684.6</v>
      </c>
    </row>
    <row r="20" spans="1:9" ht="12" customHeight="1" x14ac:dyDescent="0.25">
      <c r="A20" s="9"/>
      <c r="B20" s="10"/>
      <c r="C20" s="11" t="s">
        <v>24</v>
      </c>
      <c r="D20" s="12">
        <v>1381665.8</v>
      </c>
      <c r="E20" s="12">
        <v>1361.6</v>
      </c>
      <c r="F20" s="13">
        <f t="shared" si="2"/>
        <v>1383027.4000000001</v>
      </c>
      <c r="G20" s="12">
        <v>191712.3</v>
      </c>
      <c r="H20" s="12">
        <v>165401.20000000001</v>
      </c>
      <c r="I20" s="13">
        <f t="shared" si="3"/>
        <v>1191315.1000000001</v>
      </c>
    </row>
    <row r="21" spans="1:9" ht="8.1" customHeight="1" x14ac:dyDescent="0.25">
      <c r="A21" s="14"/>
      <c r="B21" s="15"/>
      <c r="C21" s="16"/>
      <c r="D21" s="8"/>
      <c r="E21" s="8"/>
      <c r="F21" s="13"/>
      <c r="G21" s="8"/>
      <c r="H21" s="8"/>
      <c r="I21" s="13"/>
    </row>
    <row r="22" spans="1:9" ht="12" customHeight="1" x14ac:dyDescent="0.25">
      <c r="A22" s="5"/>
      <c r="B22" s="6" t="s">
        <v>25</v>
      </c>
      <c r="C22" s="7"/>
      <c r="D22" s="8">
        <f>SUM(D23:D29)</f>
        <v>73342518.600000009</v>
      </c>
      <c r="E22" s="8">
        <f t="shared" ref="E22:I22" si="4">SUM(E23:E29)</f>
        <v>-48570.700000000019</v>
      </c>
      <c r="F22" s="8">
        <f>SUM(F23:F29)</f>
        <v>73293947.900000006</v>
      </c>
      <c r="G22" s="8">
        <f t="shared" si="4"/>
        <v>19381638.599999998</v>
      </c>
      <c r="H22" s="8">
        <f t="shared" si="4"/>
        <v>17592547.5</v>
      </c>
      <c r="I22" s="8">
        <f t="shared" si="4"/>
        <v>53912309.299999997</v>
      </c>
    </row>
    <row r="23" spans="1:9" ht="12" customHeight="1" x14ac:dyDescent="0.25">
      <c r="A23" s="9"/>
      <c r="B23" s="10"/>
      <c r="C23" s="11" t="s">
        <v>26</v>
      </c>
      <c r="D23" s="12">
        <f>2727671-D60</f>
        <v>2577671</v>
      </c>
      <c r="E23" s="12">
        <v>60000</v>
      </c>
      <c r="F23" s="13">
        <f t="shared" ref="F23:F29" si="5">+D23+E23</f>
        <v>2637671</v>
      </c>
      <c r="G23" s="12">
        <v>379284.1</v>
      </c>
      <c r="H23" s="12">
        <v>279283.09999999998</v>
      </c>
      <c r="I23" s="13">
        <f t="shared" ref="I23:I29" si="6">+F23-G23</f>
        <v>2258386.9</v>
      </c>
    </row>
    <row r="24" spans="1:9" ht="12" customHeight="1" x14ac:dyDescent="0.25">
      <c r="A24" s="9"/>
      <c r="B24" s="10"/>
      <c r="C24" s="11" t="s">
        <v>27</v>
      </c>
      <c r="D24" s="12">
        <f>5238918.7-D61</f>
        <v>4688918.7</v>
      </c>
      <c r="E24" s="12">
        <v>0</v>
      </c>
      <c r="F24" s="13">
        <f t="shared" si="5"/>
        <v>4688918.7</v>
      </c>
      <c r="G24" s="12">
        <f>468805.9-G61</f>
        <v>241482.2</v>
      </c>
      <c r="H24" s="12">
        <f>412385.5-H61</f>
        <v>185061.8</v>
      </c>
      <c r="I24" s="13">
        <f t="shared" si="6"/>
        <v>4447436.5</v>
      </c>
    </row>
    <row r="25" spans="1:9" ht="12" customHeight="1" x14ac:dyDescent="0.25">
      <c r="A25" s="9"/>
      <c r="B25" s="10"/>
      <c r="C25" s="11" t="s">
        <v>28</v>
      </c>
      <c r="D25" s="12">
        <f>27990610.3-D62</f>
        <v>8945110.3000000007</v>
      </c>
      <c r="E25" s="12">
        <v>-133720.80000000002</v>
      </c>
      <c r="F25" s="13">
        <f t="shared" si="5"/>
        <v>8811389.5</v>
      </c>
      <c r="G25" s="12">
        <f>8268369.7-G62</f>
        <v>3457527.4000000004</v>
      </c>
      <c r="H25" s="12">
        <f>8068369.7-H62</f>
        <v>3257527.4000000004</v>
      </c>
      <c r="I25" s="13">
        <f t="shared" si="6"/>
        <v>5353862.0999999996</v>
      </c>
    </row>
    <row r="26" spans="1:9" ht="12" customHeight="1" x14ac:dyDescent="0.25">
      <c r="A26" s="9"/>
      <c r="B26" s="10"/>
      <c r="C26" s="11" t="s">
        <v>29</v>
      </c>
      <c r="D26" s="12">
        <f>3364859.7-D63</f>
        <v>3264859.7</v>
      </c>
      <c r="E26" s="12">
        <v>24185.1</v>
      </c>
      <c r="F26" s="13">
        <f t="shared" si="5"/>
        <v>3289044.8000000003</v>
      </c>
      <c r="G26" s="12">
        <v>265902.09999999998</v>
      </c>
      <c r="H26" s="12">
        <v>265686.90000000002</v>
      </c>
      <c r="I26" s="13">
        <f t="shared" si="6"/>
        <v>3023142.7</v>
      </c>
    </row>
    <row r="27" spans="1:9" ht="12" customHeight="1" x14ac:dyDescent="0.25">
      <c r="A27" s="9"/>
      <c r="B27" s="10"/>
      <c r="C27" s="11" t="s">
        <v>30</v>
      </c>
      <c r="D27" s="12">
        <f>90187865.7-D64</f>
        <v>47147147.200000003</v>
      </c>
      <c r="E27" s="12">
        <v>0</v>
      </c>
      <c r="F27" s="13">
        <f t="shared" si="5"/>
        <v>47147147.200000003</v>
      </c>
      <c r="G27" s="12">
        <f>20130576.8-G64</f>
        <v>9899965.9000000004</v>
      </c>
      <c r="H27" s="12">
        <f>19580576.8-H64</f>
        <v>9349965.9000000004</v>
      </c>
      <c r="I27" s="13">
        <f t="shared" si="6"/>
        <v>37247181.300000004</v>
      </c>
    </row>
    <row r="28" spans="1:9" ht="12" customHeight="1" x14ac:dyDescent="0.25">
      <c r="A28" s="9"/>
      <c r="B28" s="10"/>
      <c r="C28" s="11" t="s">
        <v>31</v>
      </c>
      <c r="D28" s="12">
        <f>7518811.7-D65</f>
        <v>6718811.7000000002</v>
      </c>
      <c r="E28" s="12">
        <v>965</v>
      </c>
      <c r="F28" s="13">
        <f t="shared" si="5"/>
        <v>6719776.7000000002</v>
      </c>
      <c r="G28" s="12">
        <f>5480107.6-G65</f>
        <v>5137476.8999999994</v>
      </c>
      <c r="H28" s="12">
        <f>4597653.1-H65</f>
        <v>4255022.3999999994</v>
      </c>
      <c r="I28" s="13">
        <f t="shared" si="6"/>
        <v>1582299.8000000007</v>
      </c>
    </row>
    <row r="29" spans="1:9" ht="12" customHeight="1" x14ac:dyDescent="0.25">
      <c r="A29" s="9"/>
      <c r="B29" s="10"/>
      <c r="C29" s="11" t="s">
        <v>32</v>
      </c>
      <c r="D29" s="12">
        <v>0</v>
      </c>
      <c r="E29" s="12">
        <v>0</v>
      </c>
      <c r="F29" s="13">
        <f t="shared" si="5"/>
        <v>0</v>
      </c>
      <c r="G29" s="12">
        <v>0</v>
      </c>
      <c r="H29" s="12">
        <v>0</v>
      </c>
      <c r="I29" s="13">
        <f t="shared" si="6"/>
        <v>0</v>
      </c>
    </row>
    <row r="30" spans="1:9" ht="8.1" customHeight="1" x14ac:dyDescent="0.25">
      <c r="A30" s="14"/>
      <c r="B30" s="15"/>
      <c r="C30" s="16"/>
      <c r="D30" s="8"/>
      <c r="E30" s="8"/>
      <c r="F30" s="13"/>
      <c r="G30" s="8"/>
      <c r="H30" s="8"/>
      <c r="I30" s="13"/>
    </row>
    <row r="31" spans="1:9" ht="12" customHeight="1" x14ac:dyDescent="0.25">
      <c r="A31" s="5"/>
      <c r="B31" s="6" t="s">
        <v>33</v>
      </c>
      <c r="C31" s="7"/>
      <c r="D31" s="8">
        <f>SUM(D32:D40)</f>
        <v>10320282.300000001</v>
      </c>
      <c r="E31" s="8">
        <f t="shared" ref="E31:I31" si="7">SUM(E32:E40)</f>
        <v>493010.9</v>
      </c>
      <c r="F31" s="8">
        <f t="shared" si="7"/>
        <v>10813293.200000001</v>
      </c>
      <c r="G31" s="8">
        <f t="shared" si="7"/>
        <v>849850.1</v>
      </c>
      <c r="H31" s="8">
        <f t="shared" si="7"/>
        <v>584612.89999999991</v>
      </c>
      <c r="I31" s="8">
        <f t="shared" si="7"/>
        <v>9963443.0999999996</v>
      </c>
    </row>
    <row r="32" spans="1:9" ht="12" customHeight="1" x14ac:dyDescent="0.25">
      <c r="A32" s="9"/>
      <c r="B32" s="10"/>
      <c r="C32" s="11" t="s">
        <v>34</v>
      </c>
      <c r="D32" s="12">
        <f>1036813.2-D69</f>
        <v>836813.2</v>
      </c>
      <c r="E32" s="12">
        <v>352961.7</v>
      </c>
      <c r="F32" s="13">
        <f t="shared" ref="F32:F40" si="8">+D32+E32</f>
        <v>1189774.8999999999</v>
      </c>
      <c r="G32" s="12">
        <f>233351.8-G69</f>
        <v>232009.19999999998</v>
      </c>
      <c r="H32" s="12">
        <f>124851.8-H69</f>
        <v>123509.2</v>
      </c>
      <c r="I32" s="13">
        <f t="shared" ref="I32:I40" si="9">+F32-G32</f>
        <v>957765.7</v>
      </c>
    </row>
    <row r="33" spans="1:11" ht="12" customHeight="1" x14ac:dyDescent="0.25">
      <c r="A33" s="9"/>
      <c r="B33" s="10"/>
      <c r="C33" s="11" t="s">
        <v>35</v>
      </c>
      <c r="D33" s="12">
        <f>2029321.3-D70</f>
        <v>1688548.7000000002</v>
      </c>
      <c r="E33" s="12">
        <v>0</v>
      </c>
      <c r="F33" s="13">
        <f t="shared" si="8"/>
        <v>1688548.7000000002</v>
      </c>
      <c r="G33" s="12">
        <v>33975.599999999999</v>
      </c>
      <c r="H33" s="12">
        <v>33916.199999999997</v>
      </c>
      <c r="I33" s="13">
        <f t="shared" si="9"/>
        <v>1654573.1</v>
      </c>
    </row>
    <row r="34" spans="1:11" ht="12" customHeight="1" x14ac:dyDescent="0.25">
      <c r="A34" s="9"/>
      <c r="B34" s="10"/>
      <c r="C34" s="11" t="s">
        <v>36</v>
      </c>
      <c r="D34" s="12">
        <f>13521.2-D71</f>
        <v>-51478.8</v>
      </c>
      <c r="E34" s="12">
        <v>0</v>
      </c>
      <c r="F34" s="13">
        <f t="shared" si="8"/>
        <v>-51478.8</v>
      </c>
      <c r="G34" s="12">
        <v>2124.9</v>
      </c>
      <c r="H34" s="12">
        <v>2124.9</v>
      </c>
      <c r="I34" s="13">
        <f t="shared" si="9"/>
        <v>-53603.700000000004</v>
      </c>
    </row>
    <row r="35" spans="1:11" ht="12" customHeight="1" x14ac:dyDescent="0.25">
      <c r="A35" s="9"/>
      <c r="B35" s="10"/>
      <c r="C35" s="11" t="s">
        <v>37</v>
      </c>
      <c r="D35" s="12">
        <v>461547.6</v>
      </c>
      <c r="E35" s="12">
        <v>0</v>
      </c>
      <c r="F35" s="13">
        <f t="shared" si="8"/>
        <v>461547.6</v>
      </c>
      <c r="G35" s="12">
        <v>78052.5</v>
      </c>
      <c r="H35" s="12">
        <v>46838.9</v>
      </c>
      <c r="I35" s="13">
        <f t="shared" si="9"/>
        <v>383495.1</v>
      </c>
    </row>
    <row r="36" spans="1:11" ht="12" customHeight="1" x14ac:dyDescent="0.25">
      <c r="A36" s="9"/>
      <c r="B36" s="10"/>
      <c r="C36" s="11" t="s">
        <v>38</v>
      </c>
      <c r="D36" s="12">
        <v>6322553.5</v>
      </c>
      <c r="E36" s="12">
        <v>140049.20000000001</v>
      </c>
      <c r="F36" s="13">
        <f t="shared" si="8"/>
        <v>6462602.7000000002</v>
      </c>
      <c r="G36" s="12">
        <v>454681.4</v>
      </c>
      <c r="H36" s="12">
        <v>329228.2</v>
      </c>
      <c r="I36" s="13">
        <f t="shared" si="9"/>
        <v>6007921.2999999998</v>
      </c>
    </row>
    <row r="37" spans="1:11" ht="12" customHeight="1" x14ac:dyDescent="0.25">
      <c r="A37" s="9"/>
      <c r="B37" s="10"/>
      <c r="C37" s="11" t="s">
        <v>39</v>
      </c>
      <c r="D37" s="12">
        <v>7230.5</v>
      </c>
      <c r="E37" s="12">
        <v>0</v>
      </c>
      <c r="F37" s="13">
        <f t="shared" si="8"/>
        <v>7230.5</v>
      </c>
      <c r="G37" s="12">
        <v>1104.0999999999999</v>
      </c>
      <c r="H37" s="12">
        <v>1104.0999999999999</v>
      </c>
      <c r="I37" s="13">
        <f t="shared" si="9"/>
        <v>6126.4</v>
      </c>
    </row>
    <row r="38" spans="1:11" ht="12" customHeight="1" x14ac:dyDescent="0.25">
      <c r="A38" s="9"/>
      <c r="B38" s="10"/>
      <c r="C38" s="11" t="s">
        <v>40</v>
      </c>
      <c r="D38" s="12">
        <f>377708.5-D75</f>
        <v>341208.5</v>
      </c>
      <c r="E38" s="12">
        <v>0</v>
      </c>
      <c r="F38" s="13">
        <f t="shared" si="8"/>
        <v>341208.5</v>
      </c>
      <c r="G38" s="12">
        <v>15616.5</v>
      </c>
      <c r="H38" s="12">
        <v>15616.5</v>
      </c>
      <c r="I38" s="13">
        <f t="shared" si="9"/>
        <v>325592</v>
      </c>
    </row>
    <row r="39" spans="1:11" ht="12" customHeight="1" x14ac:dyDescent="0.25">
      <c r="A39" s="9"/>
      <c r="B39" s="10"/>
      <c r="C39" s="11" t="s">
        <v>41</v>
      </c>
      <c r="D39" s="12">
        <v>642832.19999999995</v>
      </c>
      <c r="E39" s="12">
        <v>0</v>
      </c>
      <c r="F39" s="13">
        <f t="shared" si="8"/>
        <v>642832.19999999995</v>
      </c>
      <c r="G39" s="12">
        <v>22634.7</v>
      </c>
      <c r="H39" s="12">
        <v>22623.7</v>
      </c>
      <c r="I39" s="13">
        <f t="shared" si="9"/>
        <v>620197.5</v>
      </c>
    </row>
    <row r="40" spans="1:11" ht="12" customHeight="1" x14ac:dyDescent="0.25">
      <c r="A40" s="9"/>
      <c r="B40" s="10"/>
      <c r="C40" s="11" t="s">
        <v>42</v>
      </c>
      <c r="D40" s="12">
        <v>71026.899999999994</v>
      </c>
      <c r="E40" s="12">
        <v>0</v>
      </c>
      <c r="F40" s="13">
        <f t="shared" si="8"/>
        <v>71026.899999999994</v>
      </c>
      <c r="G40" s="12">
        <v>9651.2000000000007</v>
      </c>
      <c r="H40" s="12">
        <v>9651.2000000000007</v>
      </c>
      <c r="I40" s="13">
        <f t="shared" si="9"/>
        <v>61375.7</v>
      </c>
    </row>
    <row r="41" spans="1:11" ht="8.1" customHeight="1" x14ac:dyDescent="0.25">
      <c r="A41" s="14"/>
      <c r="B41" s="15"/>
      <c r="C41" s="16"/>
      <c r="D41" s="8"/>
      <c r="E41" s="8"/>
      <c r="F41" s="13"/>
      <c r="G41" s="8"/>
      <c r="H41" s="8"/>
      <c r="I41" s="13"/>
    </row>
    <row r="42" spans="1:11" ht="12" customHeight="1" x14ac:dyDescent="0.25">
      <c r="A42" s="5"/>
      <c r="B42" s="6" t="s">
        <v>43</v>
      </c>
      <c r="C42" s="7"/>
      <c r="D42" s="8">
        <f>SUM(D43:D46)</f>
        <v>35949761.699999996</v>
      </c>
      <c r="E42" s="8">
        <f t="shared" ref="E42:I42" si="10">SUM(E43:E46)</f>
        <v>0</v>
      </c>
      <c r="F42" s="8">
        <f>SUM(F43:F46)</f>
        <v>35949761.699999996</v>
      </c>
      <c r="G42" s="8">
        <f t="shared" si="10"/>
        <v>10614427.4</v>
      </c>
      <c r="H42" s="8">
        <f>SUM(H43:H46)</f>
        <v>10527816</v>
      </c>
      <c r="I42" s="8">
        <f t="shared" si="10"/>
        <v>25335334.300000001</v>
      </c>
    </row>
    <row r="43" spans="1:11" ht="12" customHeight="1" x14ac:dyDescent="0.25">
      <c r="A43" s="9"/>
      <c r="B43" s="10"/>
      <c r="C43" s="11" t="s">
        <v>44</v>
      </c>
      <c r="D43" s="12">
        <f>7776765.5-D80</f>
        <v>4476765.5</v>
      </c>
      <c r="E43" s="12">
        <v>0</v>
      </c>
      <c r="F43" s="13">
        <f t="shared" ref="F43:F46" si="11">+D43+E43</f>
        <v>4476765.5</v>
      </c>
      <c r="G43" s="12">
        <f>2041338-G80</f>
        <v>1980363.9</v>
      </c>
      <c r="H43" s="12">
        <f>2041338-H80</f>
        <v>1980363.9</v>
      </c>
      <c r="I43" s="13">
        <f t="shared" ref="I43:I46" si="12">+F43-G43</f>
        <v>2496401.6</v>
      </c>
      <c r="J43" s="17"/>
    </row>
    <row r="44" spans="1:11" ht="18" customHeight="1" x14ac:dyDescent="0.25">
      <c r="A44" s="9"/>
      <c r="B44" s="10"/>
      <c r="C44" s="11" t="s">
        <v>45</v>
      </c>
      <c r="D44" s="12">
        <f>46221762.3-D81</f>
        <v>29012334.899999999</v>
      </c>
      <c r="E44" s="12">
        <v>0</v>
      </c>
      <c r="F44" s="13">
        <f t="shared" si="11"/>
        <v>29012334.899999999</v>
      </c>
      <c r="G44" s="12">
        <f>11896266.4-G81</f>
        <v>7316599.2000000002</v>
      </c>
      <c r="H44" s="12">
        <f>11809655-H81</f>
        <v>7229987.7999999998</v>
      </c>
      <c r="I44" s="13">
        <f t="shared" si="12"/>
        <v>21695735.699999999</v>
      </c>
    </row>
    <row r="45" spans="1:11" ht="12" customHeight="1" x14ac:dyDescent="0.25">
      <c r="A45" s="9"/>
      <c r="B45" s="10"/>
      <c r="C45" s="11" t="s">
        <v>46</v>
      </c>
      <c r="D45" s="12">
        <v>0</v>
      </c>
      <c r="E45" s="12">
        <v>0</v>
      </c>
      <c r="F45" s="13">
        <f t="shared" si="11"/>
        <v>0</v>
      </c>
      <c r="G45" s="12">
        <v>0</v>
      </c>
      <c r="H45" s="12">
        <v>0</v>
      </c>
      <c r="I45" s="13">
        <f t="shared" si="12"/>
        <v>0</v>
      </c>
    </row>
    <row r="46" spans="1:11" ht="12" customHeight="1" x14ac:dyDescent="0.25">
      <c r="A46" s="9"/>
      <c r="B46" s="10"/>
      <c r="C46" s="11" t="s">
        <v>47</v>
      </c>
      <c r="D46" s="12">
        <v>2460661.2999999998</v>
      </c>
      <c r="E46" s="12">
        <v>0</v>
      </c>
      <c r="F46" s="13">
        <f t="shared" si="11"/>
        <v>2460661.2999999998</v>
      </c>
      <c r="G46" s="12">
        <v>1317464.3</v>
      </c>
      <c r="H46" s="12">
        <v>1317464.3</v>
      </c>
      <c r="I46" s="13">
        <f t="shared" si="12"/>
        <v>1143196.9999999998</v>
      </c>
    </row>
    <row r="47" spans="1:11" ht="8.1" customHeight="1" x14ac:dyDescent="0.25">
      <c r="A47" s="14"/>
      <c r="B47" s="15"/>
      <c r="C47" s="16"/>
      <c r="D47" s="8"/>
      <c r="E47" s="8"/>
      <c r="F47" s="13"/>
      <c r="G47" s="8"/>
      <c r="H47" s="8"/>
      <c r="I47" s="13"/>
    </row>
    <row r="48" spans="1:11" ht="12" customHeight="1" x14ac:dyDescent="0.25">
      <c r="A48" s="23" t="s">
        <v>48</v>
      </c>
      <c r="B48" s="24"/>
      <c r="C48" s="25"/>
      <c r="D48" s="8">
        <f>+D49+D59+D68+D79</f>
        <v>86967918.5</v>
      </c>
      <c r="E48" s="8">
        <f t="shared" ref="E48:F48" si="13">+E49+E59+E68+E79</f>
        <v>0</v>
      </c>
      <c r="F48" s="8">
        <f t="shared" si="13"/>
        <v>86967918.5</v>
      </c>
      <c r="G48" s="8">
        <f>+G49+G59+G68+G79</f>
        <v>20402532.199999999</v>
      </c>
      <c r="H48" s="8">
        <f>+H49+H59+H68+H79</f>
        <v>20402532.199999999</v>
      </c>
      <c r="I48" s="8">
        <f>+I49+I59+I68+I79</f>
        <v>66565386.299999997</v>
      </c>
      <c r="K48" s="17"/>
    </row>
    <row r="49" spans="1:11" ht="12" customHeight="1" x14ac:dyDescent="0.25">
      <c r="A49" s="5"/>
      <c r="B49" s="6" t="s">
        <v>16</v>
      </c>
      <c r="C49" s="7"/>
      <c r="D49" s="8">
        <f>SUM(D50:D57)</f>
        <v>2130000</v>
      </c>
      <c r="E49" s="8">
        <f t="shared" ref="E49:I49" si="14">SUM(E50:E57)</f>
        <v>0</v>
      </c>
      <c r="F49" s="8">
        <f t="shared" si="14"/>
        <v>2130000</v>
      </c>
      <c r="G49" s="8">
        <f t="shared" si="14"/>
        <v>149140.70000000001</v>
      </c>
      <c r="H49" s="8">
        <f t="shared" si="14"/>
        <v>149140.70000000001</v>
      </c>
      <c r="I49" s="8">
        <f t="shared" si="14"/>
        <v>1980859.3</v>
      </c>
      <c r="K49" s="17"/>
    </row>
    <row r="50" spans="1:11" ht="12" customHeight="1" x14ac:dyDescent="0.25">
      <c r="A50" s="9"/>
      <c r="B50" s="10"/>
      <c r="C50" s="11" t="s">
        <v>17</v>
      </c>
      <c r="D50" s="12">
        <v>0</v>
      </c>
      <c r="E50" s="12">
        <v>0</v>
      </c>
      <c r="F50" s="13">
        <f>+D50+E50</f>
        <v>0</v>
      </c>
      <c r="G50" s="12">
        <v>0</v>
      </c>
      <c r="H50" s="12">
        <v>0</v>
      </c>
      <c r="I50" s="13">
        <f>+F50-G50</f>
        <v>0</v>
      </c>
      <c r="K50" s="17"/>
    </row>
    <row r="51" spans="1:11" ht="12" customHeight="1" x14ac:dyDescent="0.25">
      <c r="A51" s="9"/>
      <c r="B51" s="10"/>
      <c r="C51" s="11" t="s">
        <v>18</v>
      </c>
      <c r="D51" s="12">
        <v>0</v>
      </c>
      <c r="E51" s="12">
        <v>0</v>
      </c>
      <c r="F51" s="13">
        <f t="shared" ref="F51:F57" si="15">+D51+E51</f>
        <v>0</v>
      </c>
      <c r="G51" s="12">
        <v>0</v>
      </c>
      <c r="H51" s="12">
        <v>0</v>
      </c>
      <c r="I51" s="13">
        <f t="shared" ref="I51:I57" si="16">+F51-G51</f>
        <v>0</v>
      </c>
    </row>
    <row r="52" spans="1:11" ht="12" customHeight="1" x14ac:dyDescent="0.25">
      <c r="A52" s="9"/>
      <c r="B52" s="10"/>
      <c r="C52" s="11" t="s">
        <v>19</v>
      </c>
      <c r="D52" s="12">
        <v>20000</v>
      </c>
      <c r="E52" s="12">
        <v>0</v>
      </c>
      <c r="F52" s="13">
        <f t="shared" si="15"/>
        <v>20000</v>
      </c>
      <c r="G52" s="12">
        <v>0</v>
      </c>
      <c r="H52" s="12">
        <v>0</v>
      </c>
      <c r="I52" s="13">
        <f t="shared" si="16"/>
        <v>20000</v>
      </c>
      <c r="K52" s="17"/>
    </row>
    <row r="53" spans="1:11" ht="12" customHeight="1" x14ac:dyDescent="0.25">
      <c r="A53" s="9"/>
      <c r="B53" s="10"/>
      <c r="C53" s="11" t="s">
        <v>20</v>
      </c>
      <c r="D53" s="12">
        <v>10000</v>
      </c>
      <c r="E53" s="12">
        <v>0</v>
      </c>
      <c r="F53" s="13">
        <f t="shared" si="15"/>
        <v>10000</v>
      </c>
      <c r="G53" s="12">
        <v>0</v>
      </c>
      <c r="H53" s="12">
        <v>0</v>
      </c>
      <c r="I53" s="13">
        <f t="shared" si="16"/>
        <v>10000</v>
      </c>
    </row>
    <row r="54" spans="1:11" ht="12" customHeight="1" x14ac:dyDescent="0.25">
      <c r="A54" s="9"/>
      <c r="B54" s="10"/>
      <c r="C54" s="11" t="s">
        <v>21</v>
      </c>
      <c r="D54" s="12">
        <v>0</v>
      </c>
      <c r="E54" s="12">
        <v>0</v>
      </c>
      <c r="F54" s="13">
        <f t="shared" si="15"/>
        <v>0</v>
      </c>
      <c r="G54" s="12">
        <v>0</v>
      </c>
      <c r="H54" s="12">
        <v>0</v>
      </c>
      <c r="I54" s="13">
        <f t="shared" si="16"/>
        <v>0</v>
      </c>
    </row>
    <row r="55" spans="1:11" ht="12" customHeight="1" x14ac:dyDescent="0.25">
      <c r="A55" s="9"/>
      <c r="B55" s="10"/>
      <c r="C55" s="11" t="s">
        <v>22</v>
      </c>
      <c r="D55" s="12">
        <v>0</v>
      </c>
      <c r="E55" s="12">
        <v>0</v>
      </c>
      <c r="F55" s="13">
        <f t="shared" si="15"/>
        <v>0</v>
      </c>
      <c r="G55" s="12">
        <v>0</v>
      </c>
      <c r="H55" s="12">
        <v>0</v>
      </c>
      <c r="I55" s="13">
        <f t="shared" si="16"/>
        <v>0</v>
      </c>
    </row>
    <row r="56" spans="1:11" ht="12" customHeight="1" x14ac:dyDescent="0.25">
      <c r="A56" s="9"/>
      <c r="B56" s="10"/>
      <c r="C56" s="11" t="s">
        <v>23</v>
      </c>
      <c r="D56" s="12">
        <v>2100000</v>
      </c>
      <c r="E56" s="12">
        <v>0</v>
      </c>
      <c r="F56" s="13">
        <f t="shared" si="15"/>
        <v>2100000</v>
      </c>
      <c r="G56" s="12">
        <v>149140.70000000001</v>
      </c>
      <c r="H56" s="12">
        <v>149140.70000000001</v>
      </c>
      <c r="I56" s="13">
        <f t="shared" si="16"/>
        <v>1950859.3</v>
      </c>
    </row>
    <row r="57" spans="1:11" ht="12" customHeight="1" x14ac:dyDescent="0.25">
      <c r="A57" s="9"/>
      <c r="B57" s="10"/>
      <c r="C57" s="11" t="s">
        <v>24</v>
      </c>
      <c r="D57" s="12">
        <v>0</v>
      </c>
      <c r="E57" s="12">
        <v>0</v>
      </c>
      <c r="F57" s="13">
        <f t="shared" si="15"/>
        <v>0</v>
      </c>
      <c r="G57" s="12">
        <v>0</v>
      </c>
      <c r="H57" s="12">
        <v>0</v>
      </c>
      <c r="I57" s="13">
        <f t="shared" si="16"/>
        <v>0</v>
      </c>
    </row>
    <row r="58" spans="1:11" ht="8.1" customHeight="1" x14ac:dyDescent="0.25">
      <c r="A58" s="14"/>
      <c r="B58" s="15"/>
      <c r="C58" s="16"/>
      <c r="D58" s="8"/>
      <c r="E58" s="8"/>
      <c r="F58" s="13"/>
      <c r="G58" s="8"/>
      <c r="H58" s="8"/>
      <c r="I58" s="13"/>
    </row>
    <row r="59" spans="1:11" ht="12" customHeight="1" x14ac:dyDescent="0.25">
      <c r="A59" s="5"/>
      <c r="B59" s="6" t="s">
        <v>25</v>
      </c>
      <c r="C59" s="7"/>
      <c r="D59" s="8">
        <f>SUM(D60:D66)</f>
        <v>63686218.5</v>
      </c>
      <c r="E59" s="8">
        <f t="shared" ref="E59:I59" si="17">SUM(E60:E66)</f>
        <v>0</v>
      </c>
      <c r="F59" s="8">
        <f t="shared" si="17"/>
        <v>63686218.5</v>
      </c>
      <c r="G59" s="8">
        <f>SUM(G60:G66)</f>
        <v>15611407.6</v>
      </c>
      <c r="H59" s="8">
        <f>SUM(H60:H66)</f>
        <v>15611407.6</v>
      </c>
      <c r="I59" s="8">
        <f t="shared" si="17"/>
        <v>48074810.899999999</v>
      </c>
    </row>
    <row r="60" spans="1:11" ht="12" customHeight="1" x14ac:dyDescent="0.25">
      <c r="A60" s="9"/>
      <c r="B60" s="10"/>
      <c r="C60" s="11" t="s">
        <v>26</v>
      </c>
      <c r="D60" s="12">
        <v>150000</v>
      </c>
      <c r="E60" s="12">
        <v>0</v>
      </c>
      <c r="F60" s="13">
        <f t="shared" ref="F60:F66" si="18">+D60+E60</f>
        <v>150000</v>
      </c>
      <c r="G60" s="12">
        <v>0</v>
      </c>
      <c r="H60" s="12">
        <v>0</v>
      </c>
      <c r="I60" s="13">
        <f t="shared" ref="I60:I66" si="19">+F60-G60</f>
        <v>150000</v>
      </c>
    </row>
    <row r="61" spans="1:11" ht="12" customHeight="1" x14ac:dyDescent="0.25">
      <c r="A61" s="9"/>
      <c r="B61" s="10"/>
      <c r="C61" s="11" t="s">
        <v>27</v>
      </c>
      <c r="D61" s="12">
        <v>550000</v>
      </c>
      <c r="E61" s="12">
        <v>0</v>
      </c>
      <c r="F61" s="13">
        <f t="shared" si="18"/>
        <v>550000</v>
      </c>
      <c r="G61" s="12">
        <v>227323.7</v>
      </c>
      <c r="H61" s="12">
        <v>227323.7</v>
      </c>
      <c r="I61" s="13">
        <f t="shared" si="19"/>
        <v>322676.3</v>
      </c>
    </row>
    <row r="62" spans="1:11" ht="12" customHeight="1" x14ac:dyDescent="0.25">
      <c r="A62" s="9"/>
      <c r="B62" s="10"/>
      <c r="C62" s="11" t="s">
        <v>28</v>
      </c>
      <c r="D62" s="12">
        <v>19045500</v>
      </c>
      <c r="E62" s="12">
        <v>0</v>
      </c>
      <c r="F62" s="13">
        <f t="shared" si="18"/>
        <v>19045500</v>
      </c>
      <c r="G62" s="12">
        <v>4810842.3</v>
      </c>
      <c r="H62" s="12">
        <v>4810842.3</v>
      </c>
      <c r="I62" s="13">
        <f t="shared" si="19"/>
        <v>14234657.699999999</v>
      </c>
    </row>
    <row r="63" spans="1:11" ht="12" customHeight="1" x14ac:dyDescent="0.25">
      <c r="A63" s="9"/>
      <c r="B63" s="10"/>
      <c r="C63" s="11" t="s">
        <v>29</v>
      </c>
      <c r="D63" s="12">
        <v>100000</v>
      </c>
      <c r="E63" s="12">
        <v>0</v>
      </c>
      <c r="F63" s="13">
        <f t="shared" si="18"/>
        <v>100000</v>
      </c>
      <c r="G63" s="12">
        <v>0</v>
      </c>
      <c r="H63" s="12">
        <v>0</v>
      </c>
      <c r="I63" s="13">
        <f t="shared" si="19"/>
        <v>100000</v>
      </c>
    </row>
    <row r="64" spans="1:11" ht="12" customHeight="1" x14ac:dyDescent="0.25">
      <c r="A64" s="9"/>
      <c r="B64" s="10"/>
      <c r="C64" s="11" t="s">
        <v>30</v>
      </c>
      <c r="D64" s="12">
        <v>43040718.5</v>
      </c>
      <c r="E64" s="12">
        <v>0</v>
      </c>
      <c r="F64" s="13">
        <f t="shared" si="18"/>
        <v>43040718.5</v>
      </c>
      <c r="G64" s="12">
        <v>10230610.9</v>
      </c>
      <c r="H64" s="12">
        <v>10230610.9</v>
      </c>
      <c r="I64" s="13">
        <f t="shared" si="19"/>
        <v>32810107.600000001</v>
      </c>
    </row>
    <row r="65" spans="1:9" ht="12" customHeight="1" x14ac:dyDescent="0.25">
      <c r="A65" s="9"/>
      <c r="B65" s="10"/>
      <c r="C65" s="11" t="s">
        <v>31</v>
      </c>
      <c r="D65" s="12">
        <v>800000</v>
      </c>
      <c r="E65" s="12">
        <v>0</v>
      </c>
      <c r="F65" s="13">
        <f t="shared" si="18"/>
        <v>800000</v>
      </c>
      <c r="G65" s="12">
        <v>342630.7</v>
      </c>
      <c r="H65" s="12">
        <v>342630.7</v>
      </c>
      <c r="I65" s="13">
        <f t="shared" si="19"/>
        <v>457369.3</v>
      </c>
    </row>
    <row r="66" spans="1:9" ht="12" customHeight="1" x14ac:dyDescent="0.25">
      <c r="A66" s="9"/>
      <c r="B66" s="10"/>
      <c r="C66" s="11" t="s">
        <v>32</v>
      </c>
      <c r="D66" s="12">
        <v>0</v>
      </c>
      <c r="E66" s="12">
        <v>0</v>
      </c>
      <c r="F66" s="13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1:9" ht="8.1" customHeight="1" x14ac:dyDescent="0.25">
      <c r="A67" s="14"/>
      <c r="B67" s="15"/>
      <c r="C67" s="16"/>
      <c r="D67" s="8"/>
      <c r="E67" s="8"/>
      <c r="F67" s="13"/>
      <c r="G67" s="8"/>
      <c r="H67" s="8"/>
      <c r="I67" s="13"/>
    </row>
    <row r="68" spans="1:9" ht="12" customHeight="1" x14ac:dyDescent="0.25">
      <c r="A68" s="5"/>
      <c r="B68" s="6" t="s">
        <v>33</v>
      </c>
      <c r="C68" s="7"/>
      <c r="D68" s="8">
        <f>SUM(D69:D77)</f>
        <v>642272.6</v>
      </c>
      <c r="E68" s="8">
        <f t="shared" ref="E68:I68" si="20">SUM(E69:E77)</f>
        <v>0</v>
      </c>
      <c r="F68" s="8">
        <f t="shared" si="20"/>
        <v>642272.6</v>
      </c>
      <c r="G68" s="8">
        <f t="shared" si="20"/>
        <v>1342.6</v>
      </c>
      <c r="H68" s="8">
        <f t="shared" si="20"/>
        <v>1342.6</v>
      </c>
      <c r="I68" s="8">
        <f t="shared" si="20"/>
        <v>640930</v>
      </c>
    </row>
    <row r="69" spans="1:9" ht="12" customHeight="1" x14ac:dyDescent="0.25">
      <c r="A69" s="9"/>
      <c r="B69" s="10"/>
      <c r="C69" s="11" t="s">
        <v>34</v>
      </c>
      <c r="D69" s="12">
        <v>200000</v>
      </c>
      <c r="E69" s="12">
        <v>0</v>
      </c>
      <c r="F69" s="13">
        <f t="shared" ref="F69:F77" si="21">+D69+E69</f>
        <v>200000</v>
      </c>
      <c r="G69" s="12">
        <v>1342.6</v>
      </c>
      <c r="H69" s="12">
        <v>1342.6</v>
      </c>
      <c r="I69" s="13">
        <f t="shared" ref="I69:I77" si="22">+F69-G69</f>
        <v>198657.4</v>
      </c>
    </row>
    <row r="70" spans="1:9" ht="12" customHeight="1" x14ac:dyDescent="0.25">
      <c r="A70" s="9"/>
      <c r="B70" s="10"/>
      <c r="C70" s="11" t="s">
        <v>35</v>
      </c>
      <c r="D70" s="12">
        <f>300000+40772.6</f>
        <v>340772.6</v>
      </c>
      <c r="E70" s="12">
        <v>0</v>
      </c>
      <c r="F70" s="13">
        <f t="shared" si="21"/>
        <v>340772.6</v>
      </c>
      <c r="G70" s="12">
        <v>0</v>
      </c>
      <c r="H70" s="12">
        <v>0</v>
      </c>
      <c r="I70" s="13">
        <f t="shared" si="22"/>
        <v>340772.6</v>
      </c>
    </row>
    <row r="71" spans="1:9" ht="12" customHeight="1" x14ac:dyDescent="0.25">
      <c r="A71" s="9"/>
      <c r="B71" s="10"/>
      <c r="C71" s="11" t="s">
        <v>36</v>
      </c>
      <c r="D71" s="12">
        <v>65000</v>
      </c>
      <c r="E71" s="12">
        <v>0</v>
      </c>
      <c r="F71" s="13">
        <f t="shared" si="21"/>
        <v>65000</v>
      </c>
      <c r="G71" s="12">
        <v>0</v>
      </c>
      <c r="H71" s="12">
        <v>0</v>
      </c>
      <c r="I71" s="13">
        <f t="shared" si="22"/>
        <v>65000</v>
      </c>
    </row>
    <row r="72" spans="1:9" ht="12" customHeight="1" x14ac:dyDescent="0.25">
      <c r="A72" s="9"/>
      <c r="B72" s="10"/>
      <c r="C72" s="11" t="s">
        <v>37</v>
      </c>
      <c r="D72" s="12">
        <v>0</v>
      </c>
      <c r="E72" s="12">
        <v>0</v>
      </c>
      <c r="F72" s="13">
        <f t="shared" si="21"/>
        <v>0</v>
      </c>
      <c r="G72" s="12">
        <v>0</v>
      </c>
      <c r="H72" s="12">
        <v>0</v>
      </c>
      <c r="I72" s="13">
        <f t="shared" si="22"/>
        <v>0</v>
      </c>
    </row>
    <row r="73" spans="1:9" ht="12" customHeight="1" x14ac:dyDescent="0.25">
      <c r="A73" s="9"/>
      <c r="B73" s="10"/>
      <c r="C73" s="11" t="s">
        <v>38</v>
      </c>
      <c r="D73" s="12">
        <v>0</v>
      </c>
      <c r="E73" s="12">
        <v>0</v>
      </c>
      <c r="F73" s="13">
        <f t="shared" si="21"/>
        <v>0</v>
      </c>
      <c r="G73" s="12">
        <v>0</v>
      </c>
      <c r="H73" s="12">
        <v>0</v>
      </c>
      <c r="I73" s="13">
        <f t="shared" si="22"/>
        <v>0</v>
      </c>
    </row>
    <row r="74" spans="1:9" ht="12" customHeight="1" x14ac:dyDescent="0.25">
      <c r="A74" s="9"/>
      <c r="B74" s="10"/>
      <c r="C74" s="11" t="s">
        <v>39</v>
      </c>
      <c r="D74" s="12">
        <v>0</v>
      </c>
      <c r="E74" s="12">
        <v>0</v>
      </c>
      <c r="F74" s="13">
        <f t="shared" si="21"/>
        <v>0</v>
      </c>
      <c r="G74" s="12">
        <v>0</v>
      </c>
      <c r="H74" s="12">
        <v>0</v>
      </c>
      <c r="I74" s="13">
        <f t="shared" si="22"/>
        <v>0</v>
      </c>
    </row>
    <row r="75" spans="1:9" ht="12" customHeight="1" x14ac:dyDescent="0.25">
      <c r="A75" s="9"/>
      <c r="B75" s="10"/>
      <c r="C75" s="11" t="s">
        <v>40</v>
      </c>
      <c r="D75" s="12">
        <v>36500</v>
      </c>
      <c r="E75" s="12">
        <v>0</v>
      </c>
      <c r="F75" s="13">
        <f t="shared" si="21"/>
        <v>36500</v>
      </c>
      <c r="G75" s="12">
        <v>0</v>
      </c>
      <c r="H75" s="12">
        <v>0</v>
      </c>
      <c r="I75" s="13">
        <f t="shared" si="22"/>
        <v>36500</v>
      </c>
    </row>
    <row r="76" spans="1:9" ht="12" customHeight="1" x14ac:dyDescent="0.25">
      <c r="A76" s="9"/>
      <c r="B76" s="10"/>
      <c r="C76" s="11" t="s">
        <v>41</v>
      </c>
      <c r="D76" s="12">
        <v>0</v>
      </c>
      <c r="E76" s="12">
        <v>0</v>
      </c>
      <c r="F76" s="13">
        <f t="shared" si="21"/>
        <v>0</v>
      </c>
      <c r="G76" s="12">
        <v>0</v>
      </c>
      <c r="H76" s="12">
        <v>0</v>
      </c>
      <c r="I76" s="13">
        <f t="shared" si="22"/>
        <v>0</v>
      </c>
    </row>
    <row r="77" spans="1:9" ht="12" customHeight="1" x14ac:dyDescent="0.25">
      <c r="A77" s="9"/>
      <c r="B77" s="10"/>
      <c r="C77" s="11" t="s">
        <v>42</v>
      </c>
      <c r="D77" s="12">
        <v>0</v>
      </c>
      <c r="E77" s="12">
        <v>0</v>
      </c>
      <c r="F77" s="13">
        <f t="shared" si="21"/>
        <v>0</v>
      </c>
      <c r="G77" s="12">
        <v>0</v>
      </c>
      <c r="H77" s="12">
        <v>0</v>
      </c>
      <c r="I77" s="13">
        <f t="shared" si="22"/>
        <v>0</v>
      </c>
    </row>
    <row r="78" spans="1:9" ht="8.1" customHeight="1" x14ac:dyDescent="0.25">
      <c r="A78" s="14"/>
      <c r="B78" s="15"/>
      <c r="C78" s="16"/>
      <c r="D78" s="8"/>
      <c r="E78" s="8"/>
      <c r="F78" s="13"/>
      <c r="G78" s="8"/>
      <c r="H78" s="8"/>
      <c r="I78" s="13"/>
    </row>
    <row r="79" spans="1:9" ht="14.1" customHeight="1" x14ac:dyDescent="0.25">
      <c r="A79" s="5"/>
      <c r="B79" s="6" t="s">
        <v>43</v>
      </c>
      <c r="C79" s="7"/>
      <c r="D79" s="8">
        <f>SUM(D80:D83)</f>
        <v>20509427.399999999</v>
      </c>
      <c r="E79" s="8">
        <f t="shared" ref="E79:I79" si="23">SUM(E80:E83)</f>
        <v>0</v>
      </c>
      <c r="F79" s="8">
        <f t="shared" si="23"/>
        <v>20509427.399999999</v>
      </c>
      <c r="G79" s="8">
        <f t="shared" si="23"/>
        <v>4640641.3</v>
      </c>
      <c r="H79" s="8">
        <f t="shared" si="23"/>
        <v>4640641.3</v>
      </c>
      <c r="I79" s="8">
        <f t="shared" si="23"/>
        <v>15868786.1</v>
      </c>
    </row>
    <row r="80" spans="1:9" ht="14.1" customHeight="1" x14ac:dyDescent="0.25">
      <c r="A80" s="9"/>
      <c r="B80" s="10"/>
      <c r="C80" s="11" t="s">
        <v>44</v>
      </c>
      <c r="D80" s="12">
        <v>3300000</v>
      </c>
      <c r="E80" s="12">
        <v>0</v>
      </c>
      <c r="F80" s="13">
        <f t="shared" ref="F80:F83" si="24">+D80+E80</f>
        <v>3300000</v>
      </c>
      <c r="G80" s="12">
        <v>60974.1</v>
      </c>
      <c r="H80" s="12">
        <v>60974.1</v>
      </c>
      <c r="I80" s="13">
        <f t="shared" ref="I80:I83" si="25">+F80-G80</f>
        <v>3239025.9</v>
      </c>
    </row>
    <row r="81" spans="1:9" ht="14.1" customHeight="1" x14ac:dyDescent="0.25">
      <c r="A81" s="9"/>
      <c r="B81" s="10"/>
      <c r="C81" s="11" t="s">
        <v>45</v>
      </c>
      <c r="D81" s="12">
        <v>17209427.399999999</v>
      </c>
      <c r="E81" s="12">
        <v>0</v>
      </c>
      <c r="F81" s="13">
        <f t="shared" si="24"/>
        <v>17209427.399999999</v>
      </c>
      <c r="G81" s="12">
        <v>4579667.2</v>
      </c>
      <c r="H81" s="12">
        <v>4579667.2</v>
      </c>
      <c r="I81" s="13">
        <f t="shared" si="25"/>
        <v>12629760.199999999</v>
      </c>
    </row>
    <row r="82" spans="1:9" ht="14.1" customHeight="1" x14ac:dyDescent="0.25">
      <c r="A82" s="9"/>
      <c r="B82" s="10"/>
      <c r="C82" s="11" t="s">
        <v>46</v>
      </c>
      <c r="D82" s="12">
        <v>0</v>
      </c>
      <c r="E82" s="12">
        <v>0</v>
      </c>
      <c r="F82" s="13">
        <f t="shared" si="24"/>
        <v>0</v>
      </c>
      <c r="G82" s="12">
        <v>0</v>
      </c>
      <c r="H82" s="12">
        <v>0</v>
      </c>
      <c r="I82" s="13">
        <f t="shared" si="25"/>
        <v>0</v>
      </c>
    </row>
    <row r="83" spans="1:9" ht="14.1" customHeight="1" x14ac:dyDescent="0.25">
      <c r="A83" s="9"/>
      <c r="B83" s="10"/>
      <c r="C83" s="11" t="s">
        <v>47</v>
      </c>
      <c r="D83" s="12">
        <v>0</v>
      </c>
      <c r="E83" s="12">
        <v>0</v>
      </c>
      <c r="F83" s="13">
        <f t="shared" si="24"/>
        <v>0</v>
      </c>
      <c r="G83" s="12">
        <v>0</v>
      </c>
      <c r="H83" s="12">
        <v>0</v>
      </c>
      <c r="I83" s="13">
        <f t="shared" si="25"/>
        <v>0</v>
      </c>
    </row>
    <row r="84" spans="1:9" ht="8.1" customHeight="1" x14ac:dyDescent="0.25">
      <c r="A84" s="14"/>
      <c r="B84" s="15"/>
      <c r="C84" s="16"/>
      <c r="D84" s="8"/>
      <c r="E84" s="8"/>
      <c r="F84" s="13"/>
      <c r="G84" s="8"/>
      <c r="H84" s="8"/>
      <c r="I84" s="13"/>
    </row>
    <row r="85" spans="1:9" ht="15" x14ac:dyDescent="0.25">
      <c r="A85" s="23" t="s">
        <v>49</v>
      </c>
      <c r="B85" s="24"/>
      <c r="C85" s="25"/>
      <c r="D85" s="8">
        <f>+D11+D48</f>
        <v>252337619.40000001</v>
      </c>
      <c r="E85" s="8">
        <f t="shared" ref="E85:I85" si="26">+E11+E48</f>
        <v>623219.19999999995</v>
      </c>
      <c r="F85" s="8">
        <f t="shared" si="26"/>
        <v>252960838.59999999</v>
      </c>
      <c r="G85" s="8">
        <f>+G11+G48</f>
        <v>65274616.599999994</v>
      </c>
      <c r="H85" s="8">
        <f t="shared" si="26"/>
        <v>62485825.299999997</v>
      </c>
      <c r="I85" s="8">
        <f t="shared" si="26"/>
        <v>187686222</v>
      </c>
    </row>
    <row r="86" spans="1:9" ht="8.1" customHeight="1" x14ac:dyDescent="0.25">
      <c r="A86" s="18"/>
      <c r="B86" s="19"/>
      <c r="C86" s="20"/>
      <c r="D86" s="21"/>
      <c r="E86" s="21"/>
      <c r="F86" s="21"/>
      <c r="G86" s="21"/>
      <c r="H86" s="21"/>
      <c r="I86" s="22"/>
    </row>
    <row r="87" spans="1:9" ht="15" x14ac:dyDescent="0.25"/>
  </sheetData>
  <mergeCells count="14">
    <mergeCell ref="A6:I6"/>
    <mergeCell ref="A1:I1"/>
    <mergeCell ref="A2:I2"/>
    <mergeCell ref="A3:I3"/>
    <mergeCell ref="A4:I4"/>
    <mergeCell ref="A5:I5"/>
    <mergeCell ref="A48:C48"/>
    <mergeCell ref="A85:C85"/>
    <mergeCell ref="A7:I7"/>
    <mergeCell ref="A8:C9"/>
    <mergeCell ref="D8:H8"/>
    <mergeCell ref="I8:I9"/>
    <mergeCell ref="A10:C10"/>
    <mergeCell ref="A11:C11"/>
  </mergeCells>
  <printOptions horizontalCentered="1"/>
  <pageMargins left="0.39370078740157483" right="0.39370078740157483" top="0.59055118110236227" bottom="0.39370078740157483" header="0.31496062992125984" footer="0.31496062992125984"/>
  <pageSetup scale="7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6c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Carol</cp:lastModifiedBy>
  <cp:lastPrinted>2019-05-21T14:15:27Z</cp:lastPrinted>
  <dcterms:created xsi:type="dcterms:W3CDTF">2019-05-20T23:43:58Z</dcterms:created>
  <dcterms:modified xsi:type="dcterms:W3CDTF">2019-05-21T14:15:30Z</dcterms:modified>
</cp:coreProperties>
</file>