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rol\Downloads\archive\LDF 3T\"/>
    </mc:Choice>
  </mc:AlternateContent>
  <bookViews>
    <workbookView xWindow="0" yWindow="0" windowWidth="28800" windowHeight="12135"/>
  </bookViews>
  <sheets>
    <sheet name="Formato 6b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6" i="1" l="1"/>
  <c r="I66" i="1" s="1"/>
  <c r="H65" i="1"/>
  <c r="H36" i="1" s="1"/>
  <c r="D65" i="1"/>
  <c r="F65" i="1" s="1"/>
  <c r="I65" i="1" s="1"/>
  <c r="F64" i="1"/>
  <c r="I64" i="1" s="1"/>
  <c r="F63" i="1"/>
  <c r="I63" i="1" s="1"/>
  <c r="F62" i="1"/>
  <c r="I62" i="1" s="1"/>
  <c r="F61" i="1"/>
  <c r="I61" i="1" s="1"/>
  <c r="F60" i="1"/>
  <c r="I60" i="1" s="1"/>
  <c r="F59" i="1"/>
  <c r="I59" i="1" s="1"/>
  <c r="H58" i="1"/>
  <c r="F58" i="1"/>
  <c r="I58" i="1" s="1"/>
  <c r="I57" i="1"/>
  <c r="F57" i="1"/>
  <c r="I56" i="1"/>
  <c r="F56" i="1"/>
  <c r="I55" i="1"/>
  <c r="F55" i="1"/>
  <c r="I54" i="1"/>
  <c r="F54" i="1"/>
  <c r="I53" i="1"/>
  <c r="F53" i="1"/>
  <c r="I52" i="1"/>
  <c r="F52" i="1"/>
  <c r="I51" i="1"/>
  <c r="F51" i="1"/>
  <c r="H50" i="1"/>
  <c r="F50" i="1"/>
  <c r="I50" i="1" s="1"/>
  <c r="H49" i="1"/>
  <c r="H20" i="1" s="1"/>
  <c r="E49" i="1"/>
  <c r="D49" i="1"/>
  <c r="F49" i="1" s="1"/>
  <c r="I49" i="1" s="1"/>
  <c r="H48" i="1"/>
  <c r="F48" i="1"/>
  <c r="I48" i="1" s="1"/>
  <c r="H47" i="1"/>
  <c r="H18" i="1" s="1"/>
  <c r="D47" i="1"/>
  <c r="F47" i="1" s="1"/>
  <c r="I47" i="1" s="1"/>
  <c r="H46" i="1"/>
  <c r="D46" i="1"/>
  <c r="F46" i="1" s="1"/>
  <c r="H45" i="1"/>
  <c r="H39" i="1" s="1"/>
  <c r="F45" i="1"/>
  <c r="I45" i="1" s="1"/>
  <c r="I44" i="1"/>
  <c r="F44" i="1"/>
  <c r="I43" i="1"/>
  <c r="F43" i="1"/>
  <c r="I42" i="1"/>
  <c r="F42" i="1"/>
  <c r="I41" i="1"/>
  <c r="F41" i="1"/>
  <c r="G39" i="1"/>
  <c r="E39" i="1"/>
  <c r="I37" i="1"/>
  <c r="F37" i="1"/>
  <c r="G36" i="1"/>
  <c r="D36" i="1"/>
  <c r="F36" i="1" s="1"/>
  <c r="I36" i="1" s="1"/>
  <c r="F35" i="1"/>
  <c r="I35" i="1" s="1"/>
  <c r="F34" i="1"/>
  <c r="I34" i="1" s="1"/>
  <c r="F33" i="1"/>
  <c r="I33" i="1" s="1"/>
  <c r="F32" i="1"/>
  <c r="I32" i="1" s="1"/>
  <c r="F31" i="1"/>
  <c r="I31" i="1" s="1"/>
  <c r="D31" i="1"/>
  <c r="D30" i="1"/>
  <c r="F30" i="1" s="1"/>
  <c r="I30" i="1" s="1"/>
  <c r="H29" i="1"/>
  <c r="G29" i="1"/>
  <c r="F29" i="1"/>
  <c r="I29" i="1" s="1"/>
  <c r="D29" i="1"/>
  <c r="I28" i="1"/>
  <c r="F28" i="1"/>
  <c r="D27" i="1"/>
  <c r="F27" i="1" s="1"/>
  <c r="I27" i="1" s="1"/>
  <c r="F26" i="1"/>
  <c r="I26" i="1" s="1"/>
  <c r="F25" i="1"/>
  <c r="I25" i="1" s="1"/>
  <c r="F24" i="1"/>
  <c r="I24" i="1" s="1"/>
  <c r="D24" i="1"/>
  <c r="I23" i="1"/>
  <c r="F23" i="1"/>
  <c r="D22" i="1"/>
  <c r="F22" i="1" s="1"/>
  <c r="I22" i="1" s="1"/>
  <c r="H21" i="1"/>
  <c r="G21" i="1"/>
  <c r="F21" i="1"/>
  <c r="I21" i="1" s="1"/>
  <c r="D21" i="1"/>
  <c r="G20" i="1"/>
  <c r="E20" i="1"/>
  <c r="D20" i="1"/>
  <c r="F20" i="1" s="1"/>
  <c r="I20" i="1" s="1"/>
  <c r="H19" i="1"/>
  <c r="G19" i="1"/>
  <c r="E19" i="1"/>
  <c r="E10" i="1" s="1"/>
  <c r="E68" i="1" s="1"/>
  <c r="D19" i="1"/>
  <c r="F19" i="1" s="1"/>
  <c r="I19" i="1" s="1"/>
  <c r="G18" i="1"/>
  <c r="D18" i="1"/>
  <c r="F18" i="1" s="1"/>
  <c r="I18" i="1" s="1"/>
  <c r="H17" i="1"/>
  <c r="G17" i="1"/>
  <c r="G16" i="1"/>
  <c r="G10" i="1" s="1"/>
  <c r="G68" i="1" s="1"/>
  <c r="D16" i="1"/>
  <c r="F16" i="1" s="1"/>
  <c r="F15" i="1"/>
  <c r="I15" i="1" s="1"/>
  <c r="F14" i="1"/>
  <c r="I14" i="1" s="1"/>
  <c r="F13" i="1"/>
  <c r="I13" i="1" s="1"/>
  <c r="F12" i="1"/>
  <c r="I12" i="1" s="1"/>
  <c r="I16" i="1" l="1"/>
  <c r="I39" i="1"/>
  <c r="I46" i="1"/>
  <c r="F39" i="1"/>
  <c r="H16" i="1"/>
  <c r="H10" i="1" s="1"/>
  <c r="H68" i="1" s="1"/>
  <c r="D17" i="1"/>
  <c r="D39" i="1"/>
  <c r="F17" i="1" l="1"/>
  <c r="D10" i="1"/>
  <c r="D68" i="1" s="1"/>
  <c r="I17" i="1" l="1"/>
  <c r="I10" i="1" s="1"/>
  <c r="I68" i="1" s="1"/>
  <c r="F10" i="1"/>
  <c r="F68" i="1" s="1"/>
</calcChain>
</file>

<file path=xl/sharedStrings.xml><?xml version="1.0" encoding="utf-8"?>
<sst xmlns="http://schemas.openxmlformats.org/spreadsheetml/2006/main" count="121" uniqueCount="69">
  <si>
    <t>Formato 6 b) Estado Analítico del Ejercicio del Presupuesto de Egresos Detallado - LDF</t>
  </si>
  <si>
    <t>(Clasificación Administrativa)</t>
  </si>
  <si>
    <t>Sector Central del Poder Ejecutivo del Estado Libre y Soberano de México</t>
  </si>
  <si>
    <t>Estado Analítico del Ejercicio del Presupuesto de Egresos Detallado - LDF</t>
  </si>
  <si>
    <t>Del 1 de enero al 30 de septiembre de 2020 (b)</t>
  </si>
  <si>
    <t>(Miles de 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</si>
  <si>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</si>
  <si>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</si>
  <si>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</si>
  <si>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</si>
  <si>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</si>
  <si>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</si>
  <si>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</si>
  <si>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</si>
  <si>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I. Gasto No Etiquetado
(I=A+B+C+D+E+F+G+H+I+J+K+L+M+N+Ñ+O+P+Q+R+S+T+U+V+W+X+Y+Z)</t>
  </si>
  <si>
    <t>A</t>
  </si>
  <si>
    <t>Gubernatura</t>
  </si>
  <si>
    <t>B</t>
  </si>
  <si>
    <t>Secretaría Técnica del Gabinete</t>
  </si>
  <si>
    <t>C</t>
  </si>
  <si>
    <t>Coordinación General de Comunicación Social</t>
  </si>
  <si>
    <t>D</t>
  </si>
  <si>
    <t>Secretaria General de Gobierno</t>
  </si>
  <si>
    <t>E</t>
  </si>
  <si>
    <t>Secretaria de Seguridad</t>
  </si>
  <si>
    <t>F</t>
  </si>
  <si>
    <t>Secretaría de Finanzas</t>
  </si>
  <si>
    <t>G</t>
  </si>
  <si>
    <t>Secretaría de Salud</t>
  </si>
  <si>
    <t>H</t>
  </si>
  <si>
    <t>Secretaría del Trabajo</t>
  </si>
  <si>
    <t>I</t>
  </si>
  <si>
    <t>Secretaría de Educación</t>
  </si>
  <si>
    <t>J</t>
  </si>
  <si>
    <t>Secretaría de Desarrollo Social</t>
  </si>
  <si>
    <t>K</t>
  </si>
  <si>
    <t>Secretaría de Desarrollo Urbano y Metropolitano</t>
  </si>
  <si>
    <t>L</t>
  </si>
  <si>
    <t>Secretaria de Comunicaciones</t>
  </si>
  <si>
    <t>M</t>
  </si>
  <si>
    <t>Secretaría de Desarrollo Agropecuario</t>
  </si>
  <si>
    <t>N</t>
  </si>
  <si>
    <t>Secretaría de Desarrollo Económico</t>
  </si>
  <si>
    <t>Ñ</t>
  </si>
  <si>
    <t>Secretaría de Turismo</t>
  </si>
  <si>
    <t>O</t>
  </si>
  <si>
    <t>Secretaría de Cultura</t>
  </si>
  <si>
    <t>P</t>
  </si>
  <si>
    <t>Secretaría de la Contraloría</t>
  </si>
  <si>
    <t>Q</t>
  </si>
  <si>
    <t>Secretaria de Obra Pública</t>
  </si>
  <si>
    <t>R</t>
  </si>
  <si>
    <t>Secretaría de Movilidad</t>
  </si>
  <si>
    <t>S</t>
  </si>
  <si>
    <t>Secretaría del Medio Ambiente</t>
  </si>
  <si>
    <t>T</t>
  </si>
  <si>
    <t>Secretaria de Justicia y Derechos Humanos</t>
  </si>
  <si>
    <t>U</t>
  </si>
  <si>
    <t>Junta Local de Conciliación y Arbitraje Valle de Toluca</t>
  </si>
  <si>
    <t>V</t>
  </si>
  <si>
    <t>Tribunal Estatal de Conciliación y Arbitraje</t>
  </si>
  <si>
    <t>W</t>
  </si>
  <si>
    <t>Junta Local de Conciliación y Arbitraje del Valle de Cuautitlán Texcoco</t>
  </si>
  <si>
    <t>X</t>
  </si>
  <si>
    <t>Organos Autónomos</t>
  </si>
  <si>
    <t>Y</t>
  </si>
  <si>
    <t>Poderes Legislativo y Judicial</t>
  </si>
  <si>
    <t>II. Gasto Etiquetado
(II=A+B+C+D+E+F+G+H+I+J+K+L+M+N+Ñ+O+P+Q+R+S+T+U+V+W+X+Y+Z)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</si>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</sst>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6"/>
      <color theme="1"/>
      <name val="Arial"/>
      <family val="2"/>
    </font>
    <font>
      <sz val="6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5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3" fillId="0" borderId="0" xfId="0" applyFont="1"/>
    <xf numFmtId="0" fontId="2" fillId="0" borderId="4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4" fillId="2" borderId="4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164" fontId="4" fillId="0" borderId="5" xfId="0" applyNumberFormat="1" applyFont="1" applyBorder="1" applyAlignment="1">
      <alignment vertical="center" wrapText="1"/>
    </xf>
    <xf numFmtId="164" fontId="4" fillId="0" borderId="11" xfId="0" applyNumberFormat="1" applyFont="1" applyBorder="1" applyAlignment="1">
      <alignment vertical="center" wrapText="1"/>
    </xf>
    <xf numFmtId="164" fontId="5" fillId="0" borderId="5" xfId="0" applyNumberFormat="1" applyFont="1" applyBorder="1" applyAlignment="1">
      <alignment vertical="center" wrapText="1"/>
    </xf>
    <xf numFmtId="164" fontId="5" fillId="0" borderId="11" xfId="0" applyNumberFormat="1" applyFont="1" applyBorder="1" applyAlignment="1">
      <alignment vertical="center" wrapText="1"/>
    </xf>
    <xf numFmtId="0" fontId="5" fillId="0" borderId="4" xfId="0" applyFont="1" applyBorder="1"/>
    <xf numFmtId="0" fontId="5" fillId="0" borderId="5" xfId="0" applyFont="1" applyBorder="1" applyAlignment="1">
      <alignment horizontal="left" vertical="center" wrapText="1"/>
    </xf>
    <xf numFmtId="164" fontId="5" fillId="0" borderId="5" xfId="0" applyNumberFormat="1" applyFont="1" applyBorder="1" applyAlignment="1">
      <alignment horizontal="right" vertical="center" wrapText="1"/>
    </xf>
    <xf numFmtId="164" fontId="5" fillId="0" borderId="11" xfId="0" applyNumberFormat="1" applyFont="1" applyBorder="1" applyAlignment="1">
      <alignment horizontal="right" vertical="center" wrapText="1"/>
    </xf>
    <xf numFmtId="4" fontId="3" fillId="0" borderId="0" xfId="0" applyNumberFormat="1" applyFont="1"/>
    <xf numFmtId="49" fontId="5" fillId="0" borderId="5" xfId="0" applyNumberFormat="1" applyFont="1" applyBorder="1"/>
    <xf numFmtId="0" fontId="5" fillId="0" borderId="6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164" fontId="5" fillId="0" borderId="8" xfId="0" applyNumberFormat="1" applyFont="1" applyBorder="1" applyAlignment="1">
      <alignment horizontal="center" vertical="center" wrapText="1"/>
    </xf>
    <xf numFmtId="164" fontId="5" fillId="0" borderId="12" xfId="0" applyNumberFormat="1" applyFont="1" applyBorder="1" applyAlignment="1">
      <alignment horizontal="center" vertical="center" wrapText="1"/>
    </xf>
    <xf numFmtId="164" fontId="5" fillId="0" borderId="12" xfId="0" applyNumberFormat="1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164" fontId="4" fillId="0" borderId="10" xfId="0" applyNumberFormat="1" applyFont="1" applyBorder="1" applyAlignment="1">
      <alignment horizontal="righ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164" fontId="5" fillId="0" borderId="11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164" fontId="4" fillId="0" borderId="12" xfId="0" applyNumberFormat="1" applyFont="1" applyBorder="1" applyAlignment="1">
      <alignment horizontal="right" vertical="center" wrapText="1"/>
    </xf>
    <xf numFmtId="4" fontId="6" fillId="0" borderId="0" xfId="0" applyNumberFormat="1" applyFont="1"/>
    <xf numFmtId="0" fontId="6" fillId="0" borderId="0" xfId="0" applyFont="1"/>
    <xf numFmtId="164" fontId="6" fillId="0" borderId="0" xfId="0" applyNumberFormat="1" applyFont="1"/>
    <xf numFmtId="43" fontId="6" fillId="0" borderId="0" xfId="1" applyFont="1"/>
    <xf numFmtId="43" fontId="6" fillId="0" borderId="0" xfId="0" applyNumberFormat="1" applyFont="1"/>
    <xf numFmtId="0" fontId="6" fillId="0" borderId="0" xfId="0" applyFont="1" applyAlignment="1">
      <alignment horizontal="right"/>
    </xf>
    <xf numFmtId="43" fontId="7" fillId="0" borderId="0" xfId="1" applyFont="1"/>
    <xf numFmtId="0" fontId="7" fillId="0" borderId="0" xfId="0" applyFont="1" applyFill="1" applyAlignment="1">
      <alignment horizontal="right"/>
    </xf>
    <xf numFmtId="164" fontId="8" fillId="0" borderId="0" xfId="0" applyNumberFormat="1" applyFont="1" applyFill="1"/>
    <xf numFmtId="0" fontId="3" fillId="0" borderId="0" xfId="0" applyFont="1" applyFill="1"/>
    <xf numFmtId="43" fontId="7" fillId="0" borderId="0" xfId="1" applyFont="1" applyFill="1"/>
    <xf numFmtId="43" fontId="3" fillId="0" borderId="0" xfId="0" applyNumberFormat="1" applyFont="1"/>
    <xf numFmtId="164" fontId="3" fillId="0" borderId="0" xfId="0" applyNumberFormat="1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2"/>
  <sheetViews>
    <sheetView showGridLines="0" tabSelected="1" zoomScale="120" zoomScaleNormal="120" workbookViewId="0">
      <selection activeCell="B6" sqref="B6:I6"/>
    </sheetView>
  </sheetViews>
  <sheetFormatPr baseColWidth="10" defaultColWidth="0" defaultRowHeight="14.25" zeroHeight="1" x14ac:dyDescent="0.2"/>
  <cols>
    <col min="1" max="2" width="2.7109375" style="4" customWidth="1"/>
    <col min="3" max="3" width="37.85546875" style="4" customWidth="1"/>
    <col min="4" max="4" width="18.7109375" style="4" customWidth="1"/>
    <col min="5" max="5" width="14" style="4" customWidth="1"/>
    <col min="6" max="6" width="13.42578125" style="4" customWidth="1"/>
    <col min="7" max="7" width="16.28515625" style="4" bestFit="1" customWidth="1"/>
    <col min="8" max="8" width="19" style="4" customWidth="1"/>
    <col min="9" max="9" width="13.28515625" style="4" customWidth="1"/>
    <col min="10" max="10" width="0.85546875" style="4" customWidth="1"/>
    <col min="11" max="16384" width="11.42578125" style="4" hidden="1"/>
  </cols>
  <sheetData>
    <row r="1" spans="2:10" ht="15" x14ac:dyDescent="0.2">
      <c r="B1" s="1" t="s">
        <v>0</v>
      </c>
      <c r="C1" s="2"/>
      <c r="D1" s="2"/>
      <c r="E1" s="2"/>
      <c r="F1" s="2"/>
      <c r="G1" s="2"/>
      <c r="H1" s="2"/>
      <c r="I1" s="3"/>
    </row>
    <row r="2" spans="2:10" ht="15" x14ac:dyDescent="0.25">
      <c r="B2" s="5" t="s">
        <v>1</v>
      </c>
      <c r="C2" s="6"/>
      <c r="D2" s="6"/>
      <c r="E2" s="6"/>
      <c r="F2" s="6"/>
      <c r="G2" s="6"/>
      <c r="H2" s="6"/>
      <c r="I2" s="7"/>
    </row>
    <row r="3" spans="2:10" ht="14.1" customHeight="1" x14ac:dyDescent="0.2">
      <c r="B3" s="8" t="s">
        <v>2</v>
      </c>
      <c r="C3" s="9"/>
      <c r="D3" s="9"/>
      <c r="E3" s="9"/>
      <c r="F3" s="9"/>
      <c r="G3" s="9"/>
      <c r="H3" s="9"/>
      <c r="I3" s="9"/>
    </row>
    <row r="4" spans="2:10" ht="14.1" customHeight="1" x14ac:dyDescent="0.2">
      <c r="B4" s="8" t="s">
        <v>3</v>
      </c>
      <c r="C4" s="9"/>
      <c r="D4" s="9"/>
      <c r="E4" s="9"/>
      <c r="F4" s="9"/>
      <c r="G4" s="9"/>
      <c r="H4" s="9"/>
      <c r="I4" s="10"/>
    </row>
    <row r="5" spans="2:10" ht="14.1" customHeight="1" x14ac:dyDescent="0.2">
      <c r="B5" s="8" t="s">
        <v>4</v>
      </c>
      <c r="C5" s="9"/>
      <c r="D5" s="9"/>
      <c r="E5" s="9"/>
      <c r="F5" s="9"/>
      <c r="G5" s="9"/>
      <c r="H5" s="9"/>
      <c r="I5" s="10"/>
    </row>
    <row r="6" spans="2:10" ht="14.1" customHeight="1" x14ac:dyDescent="0.2">
      <c r="B6" s="11" t="s">
        <v>5</v>
      </c>
      <c r="C6" s="12"/>
      <c r="D6" s="12"/>
      <c r="E6" s="12"/>
      <c r="F6" s="12"/>
      <c r="G6" s="12"/>
      <c r="H6" s="12"/>
      <c r="I6" s="13"/>
    </row>
    <row r="7" spans="2:10" ht="15" customHeight="1" x14ac:dyDescent="0.2">
      <c r="B7" s="14" t="s">
        <v>6</v>
      </c>
      <c r="C7" s="14"/>
      <c r="D7" s="14" t="s">
        <v>7</v>
      </c>
      <c r="E7" s="14"/>
      <c r="F7" s="14"/>
      <c r="G7" s="14"/>
      <c r="H7" s="14"/>
      <c r="I7" s="14" t="s">
        <v>8</v>
      </c>
    </row>
    <row r="8" spans="2:10" ht="21" customHeight="1" x14ac:dyDescent="0.2">
      <c r="B8" s="14"/>
      <c r="C8" s="14"/>
      <c r="D8" s="15" t="s">
        <v>9</v>
      </c>
      <c r="E8" s="15" t="s">
        <v>10</v>
      </c>
      <c r="F8" s="15" t="s">
        <v>11</v>
      </c>
      <c r="G8" s="15" t="s">
        <v>12</v>
      </c>
      <c r="H8" s="15" t="s">
        <v>13</v>
      </c>
      <c r="I8" s="14"/>
    </row>
    <row r="9" spans="2:10" ht="8.1" customHeight="1" x14ac:dyDescent="0.2">
      <c r="B9" s="16"/>
      <c r="C9" s="17"/>
      <c r="D9" s="18"/>
      <c r="E9" s="19"/>
      <c r="F9" s="19"/>
      <c r="G9" s="19"/>
      <c r="H9" s="19"/>
      <c r="I9" s="19"/>
    </row>
    <row r="10" spans="2:10" ht="30" customHeight="1" x14ac:dyDescent="0.2">
      <c r="B10" s="20" t="s">
        <v>14</v>
      </c>
      <c r="C10" s="21"/>
      <c r="D10" s="22">
        <f>SUM(D12:D37)</f>
        <v>180482093.19999996</v>
      </c>
      <c r="E10" s="23">
        <f t="shared" ref="E10:I10" si="0">SUM(E12:E37)</f>
        <v>-1990350.3000000003</v>
      </c>
      <c r="F10" s="23">
        <f t="shared" si="0"/>
        <v>178491742.90000001</v>
      </c>
      <c r="G10" s="23">
        <f t="shared" si="0"/>
        <v>123732626.10000001</v>
      </c>
      <c r="H10" s="23">
        <f t="shared" si="0"/>
        <v>119913194.49999999</v>
      </c>
      <c r="I10" s="23">
        <f t="shared" si="0"/>
        <v>54759116.800000004</v>
      </c>
    </row>
    <row r="11" spans="2:10" ht="8.1" customHeight="1" x14ac:dyDescent="0.2">
      <c r="B11" s="20"/>
      <c r="C11" s="21"/>
      <c r="D11" s="24"/>
      <c r="E11" s="25"/>
      <c r="F11" s="25"/>
      <c r="G11" s="25"/>
      <c r="H11" s="25"/>
      <c r="I11" s="25"/>
    </row>
    <row r="12" spans="2:10" x14ac:dyDescent="0.2">
      <c r="B12" s="26" t="s">
        <v>15</v>
      </c>
      <c r="C12" s="27" t="s">
        <v>16</v>
      </c>
      <c r="D12" s="28">
        <v>51535.8</v>
      </c>
      <c r="E12" s="29">
        <v>-664</v>
      </c>
      <c r="F12" s="29">
        <f>+D12+E12</f>
        <v>50871.8</v>
      </c>
      <c r="G12" s="29">
        <v>28187.9</v>
      </c>
      <c r="H12" s="29">
        <v>27947.599999999999</v>
      </c>
      <c r="I12" s="29">
        <f>+F12-G12</f>
        <v>22683.9</v>
      </c>
      <c r="J12" s="30"/>
    </row>
    <row r="13" spans="2:10" x14ac:dyDescent="0.2">
      <c r="B13" s="26" t="s">
        <v>17</v>
      </c>
      <c r="C13" s="27" t="s">
        <v>18</v>
      </c>
      <c r="D13" s="28">
        <v>74098.899999999994</v>
      </c>
      <c r="E13" s="29">
        <v>5414.5</v>
      </c>
      <c r="F13" s="29">
        <f t="shared" ref="F13:F37" si="1">+D13+E13</f>
        <v>79513.399999999994</v>
      </c>
      <c r="G13" s="29">
        <v>51706.1</v>
      </c>
      <c r="H13" s="29">
        <v>51706.1</v>
      </c>
      <c r="I13" s="29">
        <f t="shared" ref="I13:I37" si="2">+F13-G13</f>
        <v>27807.299999999996</v>
      </c>
      <c r="J13" s="30"/>
    </row>
    <row r="14" spans="2:10" x14ac:dyDescent="0.2">
      <c r="B14" s="26" t="s">
        <v>19</v>
      </c>
      <c r="C14" s="27" t="s">
        <v>20</v>
      </c>
      <c r="D14" s="28">
        <v>169191.7</v>
      </c>
      <c r="E14" s="29">
        <v>526243.1</v>
      </c>
      <c r="F14" s="29">
        <f t="shared" si="1"/>
        <v>695434.8</v>
      </c>
      <c r="G14" s="29">
        <v>349141.5</v>
      </c>
      <c r="H14" s="29">
        <v>349141.5</v>
      </c>
      <c r="I14" s="29">
        <f t="shared" si="2"/>
        <v>346293.30000000005</v>
      </c>
      <c r="J14" s="30"/>
    </row>
    <row r="15" spans="2:10" x14ac:dyDescent="0.2">
      <c r="B15" s="26" t="s">
        <v>21</v>
      </c>
      <c r="C15" s="27" t="s">
        <v>22</v>
      </c>
      <c r="D15" s="28">
        <v>1676496.5</v>
      </c>
      <c r="E15" s="29">
        <v>-72409.100000000006</v>
      </c>
      <c r="F15" s="29">
        <f t="shared" si="1"/>
        <v>1604087.4</v>
      </c>
      <c r="G15" s="29">
        <v>751538.3</v>
      </c>
      <c r="H15" s="29">
        <v>751518.9</v>
      </c>
      <c r="I15" s="29">
        <f t="shared" si="2"/>
        <v>852549.09999999986</v>
      </c>
      <c r="J15" s="30"/>
    </row>
    <row r="16" spans="2:10" x14ac:dyDescent="0.2">
      <c r="B16" s="26" t="s">
        <v>23</v>
      </c>
      <c r="C16" s="27" t="s">
        <v>24</v>
      </c>
      <c r="D16" s="28">
        <f>17400510.1-D45</f>
        <v>16403601.100000001</v>
      </c>
      <c r="E16" s="29">
        <v>-454524.2</v>
      </c>
      <c r="F16" s="29">
        <f t="shared" si="1"/>
        <v>15949076.900000002</v>
      </c>
      <c r="G16" s="29">
        <f>9982456.6-G45</f>
        <v>9439620.2999999989</v>
      </c>
      <c r="H16" s="29">
        <f>9849345.6-H45</f>
        <v>9306509.2999999989</v>
      </c>
      <c r="I16" s="29">
        <f t="shared" si="2"/>
        <v>6509456.6000000034</v>
      </c>
      <c r="J16" s="30"/>
    </row>
    <row r="17" spans="2:10" x14ac:dyDescent="0.2">
      <c r="B17" s="26" t="s">
        <v>25</v>
      </c>
      <c r="C17" s="27" t="s">
        <v>26</v>
      </c>
      <c r="D17" s="28">
        <f>74992607.1-D46</f>
        <v>57127105.799999997</v>
      </c>
      <c r="E17" s="29">
        <v>-585082.10000000009</v>
      </c>
      <c r="F17" s="29">
        <f t="shared" si="1"/>
        <v>56542023.699999996</v>
      </c>
      <c r="G17" s="29">
        <f>61322405.9-G46</f>
        <v>47310674.700000003</v>
      </c>
      <c r="H17" s="29">
        <f>60246395.9-H46</f>
        <v>46665924.899999999</v>
      </c>
      <c r="I17" s="29">
        <f t="shared" si="2"/>
        <v>9231348.9999999925</v>
      </c>
      <c r="J17" s="30"/>
    </row>
    <row r="18" spans="2:10" x14ac:dyDescent="0.2">
      <c r="B18" s="26" t="s">
        <v>27</v>
      </c>
      <c r="C18" s="27" t="s">
        <v>28</v>
      </c>
      <c r="D18" s="28">
        <f>31752496.2-D47</f>
        <v>9737002.3999999985</v>
      </c>
      <c r="E18" s="29">
        <v>-11410</v>
      </c>
      <c r="F18" s="29">
        <f t="shared" si="1"/>
        <v>9725592.3999999985</v>
      </c>
      <c r="G18" s="29">
        <f>20861301.3-G47</f>
        <v>6776401</v>
      </c>
      <c r="H18" s="29">
        <f>20839865.1-H47</f>
        <v>6754964.8000000007</v>
      </c>
      <c r="I18" s="29">
        <f t="shared" si="2"/>
        <v>2949191.3999999985</v>
      </c>
      <c r="J18" s="30"/>
    </row>
    <row r="19" spans="2:10" x14ac:dyDescent="0.2">
      <c r="B19" s="26" t="s">
        <v>29</v>
      </c>
      <c r="C19" s="27" t="s">
        <v>30</v>
      </c>
      <c r="D19" s="28">
        <f>1401395.3-D48</f>
        <v>1202622.7</v>
      </c>
      <c r="E19" s="29">
        <f>15746.5-E48</f>
        <v>-24253.5</v>
      </c>
      <c r="F19" s="29">
        <f t="shared" si="1"/>
        <v>1178369.2</v>
      </c>
      <c r="G19" s="29">
        <f>865001.8-G48</f>
        <v>694715.70000000007</v>
      </c>
      <c r="H19" s="29">
        <f>856514.9-H48</f>
        <v>686228.8</v>
      </c>
      <c r="I19" s="29">
        <f t="shared" si="2"/>
        <v>483653.49999999988</v>
      </c>
      <c r="J19" s="30"/>
    </row>
    <row r="20" spans="2:10" x14ac:dyDescent="0.2">
      <c r="B20" s="26" t="s">
        <v>31</v>
      </c>
      <c r="C20" s="27" t="s">
        <v>32</v>
      </c>
      <c r="D20" s="28">
        <f>92911532.2-D49</f>
        <v>49842762.700000003</v>
      </c>
      <c r="E20" s="29">
        <f>87671.5-E49</f>
        <v>-476954.30000000005</v>
      </c>
      <c r="F20" s="29">
        <f t="shared" si="1"/>
        <v>49365808.400000006</v>
      </c>
      <c r="G20" s="29">
        <f>62093201.9-G49</f>
        <v>26573884.600000001</v>
      </c>
      <c r="H20" s="29">
        <f>62082666-H49</f>
        <v>26563348.700000003</v>
      </c>
      <c r="I20" s="29">
        <f t="shared" si="2"/>
        <v>22791923.800000004</v>
      </c>
      <c r="J20" s="30"/>
    </row>
    <row r="21" spans="2:10" x14ac:dyDescent="0.2">
      <c r="B21" s="26" t="s">
        <v>33</v>
      </c>
      <c r="C21" s="27" t="s">
        <v>34</v>
      </c>
      <c r="D21" s="28">
        <f>6591911.2-D50</f>
        <v>6569689.1000000006</v>
      </c>
      <c r="E21" s="29">
        <v>-9496.2999999999993</v>
      </c>
      <c r="F21" s="29">
        <f t="shared" si="1"/>
        <v>6560192.8000000007</v>
      </c>
      <c r="G21" s="29">
        <f>6543781.1-G50</f>
        <v>6527368.3999999994</v>
      </c>
      <c r="H21" s="29">
        <f>4194102.8-H50</f>
        <v>4177690.0999999996</v>
      </c>
      <c r="I21" s="29">
        <f t="shared" si="2"/>
        <v>32824.400000001304</v>
      </c>
      <c r="J21" s="30"/>
    </row>
    <row r="22" spans="2:10" x14ac:dyDescent="0.2">
      <c r="B22" s="26" t="s">
        <v>35</v>
      </c>
      <c r="C22" s="27" t="s">
        <v>36</v>
      </c>
      <c r="D22" s="28">
        <f>887786.6-D51</f>
        <v>835754.9</v>
      </c>
      <c r="E22" s="29">
        <v>-13801.2</v>
      </c>
      <c r="F22" s="29">
        <f t="shared" si="1"/>
        <v>821953.70000000007</v>
      </c>
      <c r="G22" s="29">
        <v>941378.5</v>
      </c>
      <c r="H22" s="29">
        <v>900828.2</v>
      </c>
      <c r="I22" s="29">
        <f t="shared" si="2"/>
        <v>-119424.79999999993</v>
      </c>
      <c r="J22" s="30"/>
    </row>
    <row r="23" spans="2:10" x14ac:dyDescent="0.2">
      <c r="B23" s="26" t="s">
        <v>37</v>
      </c>
      <c r="C23" s="27" t="s">
        <v>38</v>
      </c>
      <c r="D23" s="28">
        <v>6151183.5999999996</v>
      </c>
      <c r="E23" s="29">
        <v>-53784.799999999996</v>
      </c>
      <c r="F23" s="29">
        <f t="shared" si="1"/>
        <v>6097398.7999999998</v>
      </c>
      <c r="G23" s="29">
        <v>2786506.4</v>
      </c>
      <c r="H23" s="29">
        <v>2740516</v>
      </c>
      <c r="I23" s="29">
        <f t="shared" si="2"/>
        <v>3310892.4</v>
      </c>
      <c r="J23" s="30"/>
    </row>
    <row r="24" spans="2:10" x14ac:dyDescent="0.2">
      <c r="B24" s="26" t="s">
        <v>39</v>
      </c>
      <c r="C24" s="27" t="s">
        <v>40</v>
      </c>
      <c r="D24" s="28">
        <f>2547124.6-D53</f>
        <v>1920553.5</v>
      </c>
      <c r="E24" s="29">
        <v>-116662.39999999999</v>
      </c>
      <c r="F24" s="29">
        <f t="shared" si="1"/>
        <v>1803891.1</v>
      </c>
      <c r="G24" s="29">
        <v>1406520.2</v>
      </c>
      <c r="H24" s="29">
        <v>1258406.3</v>
      </c>
      <c r="I24" s="29">
        <f t="shared" si="2"/>
        <v>397370.90000000014</v>
      </c>
      <c r="J24" s="30"/>
    </row>
    <row r="25" spans="2:10" x14ac:dyDescent="0.2">
      <c r="B25" s="26" t="s">
        <v>41</v>
      </c>
      <c r="C25" s="27" t="s">
        <v>42</v>
      </c>
      <c r="D25" s="28">
        <v>586162.1</v>
      </c>
      <c r="E25" s="29">
        <v>-33994.300000000003</v>
      </c>
      <c r="F25" s="29">
        <f t="shared" si="1"/>
        <v>552167.79999999993</v>
      </c>
      <c r="G25" s="29">
        <v>462170.4</v>
      </c>
      <c r="H25" s="29">
        <v>393652.9</v>
      </c>
      <c r="I25" s="29">
        <f t="shared" si="2"/>
        <v>89997.399999999907</v>
      </c>
      <c r="J25" s="30"/>
    </row>
    <row r="26" spans="2:10" x14ac:dyDescent="0.2">
      <c r="B26" s="26" t="s">
        <v>43</v>
      </c>
      <c r="C26" s="27" t="s">
        <v>44</v>
      </c>
      <c r="D26" s="28">
        <v>542869.10000000009</v>
      </c>
      <c r="E26" s="29">
        <v>-72120.099999999991</v>
      </c>
      <c r="F26" s="29">
        <f t="shared" si="1"/>
        <v>470749.00000000012</v>
      </c>
      <c r="G26" s="29">
        <v>179052.2</v>
      </c>
      <c r="H26" s="29">
        <v>178389.3</v>
      </c>
      <c r="I26" s="29">
        <f t="shared" si="2"/>
        <v>291696.8000000001</v>
      </c>
      <c r="J26" s="30"/>
    </row>
    <row r="27" spans="2:10" x14ac:dyDescent="0.2">
      <c r="B27" s="26" t="s">
        <v>45</v>
      </c>
      <c r="C27" s="27" t="s">
        <v>46</v>
      </c>
      <c r="D27" s="28">
        <f>3184622.8-D56</f>
        <v>3156695</v>
      </c>
      <c r="E27" s="29">
        <v>-225806.8</v>
      </c>
      <c r="F27" s="29">
        <f t="shared" si="1"/>
        <v>2930888.2</v>
      </c>
      <c r="G27" s="29">
        <v>1538528.6</v>
      </c>
      <c r="H27" s="29">
        <v>1527044.1</v>
      </c>
      <c r="I27" s="29">
        <f t="shared" si="2"/>
        <v>1392359.6</v>
      </c>
      <c r="J27" s="30"/>
    </row>
    <row r="28" spans="2:10" ht="14.25" customHeight="1" x14ac:dyDescent="0.2">
      <c r="B28" s="26" t="s">
        <v>47</v>
      </c>
      <c r="C28" s="27" t="s">
        <v>48</v>
      </c>
      <c r="D28" s="28">
        <v>373360.7</v>
      </c>
      <c r="E28" s="29">
        <v>-11048</v>
      </c>
      <c r="F28" s="29">
        <f t="shared" si="1"/>
        <v>362312.7</v>
      </c>
      <c r="G28" s="29">
        <v>207104.8</v>
      </c>
      <c r="H28" s="29">
        <v>172996.7</v>
      </c>
      <c r="I28" s="29">
        <f t="shared" si="2"/>
        <v>155207.90000000002</v>
      </c>
      <c r="J28" s="30"/>
    </row>
    <row r="29" spans="2:10" ht="14.25" customHeight="1" x14ac:dyDescent="0.2">
      <c r="B29" s="26" t="s">
        <v>49</v>
      </c>
      <c r="C29" s="27" t="s">
        <v>50</v>
      </c>
      <c r="D29" s="28">
        <f>4734838.5-D58</f>
        <v>4134838.5</v>
      </c>
      <c r="E29" s="29">
        <v>-6977</v>
      </c>
      <c r="F29" s="29">
        <f t="shared" si="1"/>
        <v>4127861.5</v>
      </c>
      <c r="G29" s="29">
        <f>2805999.7-G58</f>
        <v>2642878.3000000003</v>
      </c>
      <c r="H29" s="29">
        <f>2657222-H58</f>
        <v>2494100.6</v>
      </c>
      <c r="I29" s="29">
        <f t="shared" si="2"/>
        <v>1484983.1999999997</v>
      </c>
      <c r="J29" s="30"/>
    </row>
    <row r="30" spans="2:10" ht="14.25" customHeight="1" x14ac:dyDescent="0.2">
      <c r="B30" s="26" t="s">
        <v>51</v>
      </c>
      <c r="C30" s="27" t="s">
        <v>52</v>
      </c>
      <c r="D30" s="28">
        <f>1358362.3-D59</f>
        <v>1254298.8</v>
      </c>
      <c r="E30" s="29">
        <v>-94320.4</v>
      </c>
      <c r="F30" s="29">
        <f t="shared" si="1"/>
        <v>1159978.4000000001</v>
      </c>
      <c r="G30" s="29">
        <v>488616.5</v>
      </c>
      <c r="H30" s="29">
        <v>479904.80000000005</v>
      </c>
      <c r="I30" s="29">
        <f t="shared" si="2"/>
        <v>671361.90000000014</v>
      </c>
      <c r="J30" s="30"/>
    </row>
    <row r="31" spans="2:10" ht="14.25" customHeight="1" x14ac:dyDescent="0.2">
      <c r="B31" s="26" t="s">
        <v>53</v>
      </c>
      <c r="C31" s="27" t="s">
        <v>54</v>
      </c>
      <c r="D31" s="28">
        <f>2043134.7-D60</f>
        <v>2030469.2</v>
      </c>
      <c r="E31" s="29">
        <v>-192279.7</v>
      </c>
      <c r="F31" s="29">
        <f t="shared" si="1"/>
        <v>1838189.5</v>
      </c>
      <c r="G31" s="29">
        <v>1179191.1000000001</v>
      </c>
      <c r="H31" s="29">
        <v>1107906.3999999999</v>
      </c>
      <c r="I31" s="29">
        <f t="shared" si="2"/>
        <v>658998.39999999991</v>
      </c>
      <c r="J31" s="30"/>
    </row>
    <row r="32" spans="2:10" ht="14.25" customHeight="1" x14ac:dyDescent="0.2">
      <c r="B32" s="26" t="s">
        <v>55</v>
      </c>
      <c r="C32" s="27" t="s">
        <v>56</v>
      </c>
      <c r="D32" s="28">
        <v>1817104.8</v>
      </c>
      <c r="E32" s="29">
        <v>-52445.499999999993</v>
      </c>
      <c r="F32" s="29">
        <f t="shared" si="1"/>
        <v>1764659.3</v>
      </c>
      <c r="G32" s="29">
        <v>744133.1</v>
      </c>
      <c r="H32" s="29">
        <v>699958.3</v>
      </c>
      <c r="I32" s="29">
        <f t="shared" si="2"/>
        <v>1020526.2000000001</v>
      </c>
      <c r="J32" s="30"/>
    </row>
    <row r="33" spans="2:10" ht="14.25" customHeight="1" x14ac:dyDescent="0.2">
      <c r="B33" s="26" t="s">
        <v>57</v>
      </c>
      <c r="C33" s="27" t="s">
        <v>58</v>
      </c>
      <c r="D33" s="28">
        <v>72317.5</v>
      </c>
      <c r="E33" s="29">
        <v>-2758.1</v>
      </c>
      <c r="F33" s="29">
        <f t="shared" si="1"/>
        <v>69559.399999999994</v>
      </c>
      <c r="G33" s="29">
        <v>63153.8</v>
      </c>
      <c r="H33" s="29">
        <v>63153.8</v>
      </c>
      <c r="I33" s="29">
        <f t="shared" si="2"/>
        <v>6405.5999999999913</v>
      </c>
      <c r="J33" s="30"/>
    </row>
    <row r="34" spans="2:10" ht="14.25" customHeight="1" x14ac:dyDescent="0.2">
      <c r="B34" s="26" t="s">
        <v>59</v>
      </c>
      <c r="C34" s="27" t="s">
        <v>60</v>
      </c>
      <c r="D34" s="28">
        <v>37660.1</v>
      </c>
      <c r="E34" s="29">
        <v>-1165</v>
      </c>
      <c r="F34" s="29">
        <f t="shared" si="1"/>
        <v>36495.1</v>
      </c>
      <c r="G34" s="29">
        <v>22156.400000000001</v>
      </c>
      <c r="H34" s="29">
        <v>22156.400000000001</v>
      </c>
      <c r="I34" s="29">
        <f t="shared" si="2"/>
        <v>14338.699999999997</v>
      </c>
      <c r="J34" s="30"/>
    </row>
    <row r="35" spans="2:10" ht="14.25" customHeight="1" x14ac:dyDescent="0.2">
      <c r="B35" s="26" t="s">
        <v>61</v>
      </c>
      <c r="C35" s="27" t="s">
        <v>62</v>
      </c>
      <c r="D35" s="28">
        <v>145619.70000000001</v>
      </c>
      <c r="E35" s="29">
        <v>-10051.1</v>
      </c>
      <c r="F35" s="29">
        <f t="shared" si="1"/>
        <v>135568.6</v>
      </c>
      <c r="G35" s="29">
        <v>54209.5</v>
      </c>
      <c r="H35" s="29">
        <v>54209.5</v>
      </c>
      <c r="I35" s="29">
        <f t="shared" si="2"/>
        <v>81359.100000000006</v>
      </c>
      <c r="J35" s="30"/>
    </row>
    <row r="36" spans="2:10" ht="14.25" customHeight="1" x14ac:dyDescent="0.2">
      <c r="B36" s="26" t="s">
        <v>63</v>
      </c>
      <c r="C36" s="31" t="s">
        <v>64</v>
      </c>
      <c r="D36" s="28">
        <f>11483014.3-D65</f>
        <v>9157826.1000000015</v>
      </c>
      <c r="E36" s="29">
        <v>0</v>
      </c>
      <c r="F36" s="29">
        <f t="shared" si="1"/>
        <v>9157826.1000000015</v>
      </c>
      <c r="G36" s="29">
        <f>8489286.2-G65</f>
        <v>8356572.5999999996</v>
      </c>
      <c r="H36" s="29">
        <f>8460488.9-H65</f>
        <v>8327775.3000000007</v>
      </c>
      <c r="I36" s="29">
        <f t="shared" si="2"/>
        <v>801253.50000000186</v>
      </c>
      <c r="J36" s="30"/>
    </row>
    <row r="37" spans="2:10" ht="14.25" customHeight="1" x14ac:dyDescent="0.2">
      <c r="B37" s="26" t="s">
        <v>65</v>
      </c>
      <c r="C37" s="27" t="s">
        <v>66</v>
      </c>
      <c r="D37" s="28">
        <v>5411272.9000000004</v>
      </c>
      <c r="E37" s="29">
        <v>0</v>
      </c>
      <c r="F37" s="29">
        <f t="shared" si="1"/>
        <v>5411272.9000000004</v>
      </c>
      <c r="G37" s="29">
        <v>4157215.2</v>
      </c>
      <c r="H37" s="29">
        <v>4157215.2</v>
      </c>
      <c r="I37" s="29">
        <f t="shared" si="2"/>
        <v>1254057.7000000002</v>
      </c>
      <c r="J37" s="30"/>
    </row>
    <row r="38" spans="2:10" x14ac:dyDescent="0.2">
      <c r="B38" s="32"/>
      <c r="C38" s="33"/>
      <c r="D38" s="34"/>
      <c r="E38" s="35"/>
      <c r="F38" s="36"/>
      <c r="G38" s="35"/>
      <c r="H38" s="35"/>
      <c r="I38" s="36"/>
    </row>
    <row r="39" spans="2:10" ht="22.5" customHeight="1" x14ac:dyDescent="0.2">
      <c r="B39" s="37" t="s">
        <v>67</v>
      </c>
      <c r="C39" s="38"/>
      <c r="D39" s="39">
        <f>SUM(D41:D66)</f>
        <v>87916116.099999994</v>
      </c>
      <c r="E39" s="39">
        <f t="shared" ref="E39:I39" si="3">SUM(E41:E66)</f>
        <v>604625.80000000005</v>
      </c>
      <c r="F39" s="39">
        <f t="shared" si="3"/>
        <v>88520741.899999991</v>
      </c>
      <c r="G39" s="39">
        <f t="shared" si="3"/>
        <v>64641318.900000006</v>
      </c>
      <c r="H39" s="39">
        <f>SUM(H41:H66)</f>
        <v>64210058.700000003</v>
      </c>
      <c r="I39" s="39">
        <f t="shared" si="3"/>
        <v>23879423.000000004</v>
      </c>
    </row>
    <row r="40" spans="2:10" ht="8.1" customHeight="1" x14ac:dyDescent="0.2">
      <c r="B40" s="20"/>
      <c r="C40" s="21"/>
      <c r="D40" s="25"/>
      <c r="E40" s="25"/>
      <c r="F40" s="25"/>
      <c r="G40" s="25"/>
      <c r="H40" s="25"/>
      <c r="I40" s="25"/>
    </row>
    <row r="41" spans="2:10" x14ac:dyDescent="0.2">
      <c r="B41" s="26" t="s">
        <v>15</v>
      </c>
      <c r="C41" s="27" t="s">
        <v>16</v>
      </c>
      <c r="D41" s="29">
        <v>0</v>
      </c>
      <c r="E41" s="29">
        <v>0</v>
      </c>
      <c r="F41" s="29">
        <f>+D41+E41</f>
        <v>0</v>
      </c>
      <c r="G41" s="29">
        <v>0</v>
      </c>
      <c r="H41" s="29">
        <v>0</v>
      </c>
      <c r="I41" s="29">
        <f t="shared" ref="I41:I66" si="4">+F41-G41</f>
        <v>0</v>
      </c>
    </row>
    <row r="42" spans="2:10" x14ac:dyDescent="0.2">
      <c r="B42" s="26" t="s">
        <v>17</v>
      </c>
      <c r="C42" s="27" t="s">
        <v>18</v>
      </c>
      <c r="D42" s="29">
        <v>0</v>
      </c>
      <c r="E42" s="29">
        <v>0</v>
      </c>
      <c r="F42" s="29">
        <f t="shared" ref="F42:F66" si="5">+D42+E42</f>
        <v>0</v>
      </c>
      <c r="G42" s="29">
        <v>0</v>
      </c>
      <c r="H42" s="29">
        <v>0</v>
      </c>
      <c r="I42" s="29">
        <f t="shared" si="4"/>
        <v>0</v>
      </c>
    </row>
    <row r="43" spans="2:10" x14ac:dyDescent="0.2">
      <c r="B43" s="26" t="s">
        <v>19</v>
      </c>
      <c r="C43" s="27" t="s">
        <v>20</v>
      </c>
      <c r="D43" s="29">
        <v>0</v>
      </c>
      <c r="E43" s="29">
        <v>0</v>
      </c>
      <c r="F43" s="29">
        <f t="shared" si="5"/>
        <v>0</v>
      </c>
      <c r="G43" s="29">
        <v>0</v>
      </c>
      <c r="H43" s="29">
        <v>0</v>
      </c>
      <c r="I43" s="29">
        <f t="shared" si="4"/>
        <v>0</v>
      </c>
    </row>
    <row r="44" spans="2:10" x14ac:dyDescent="0.2">
      <c r="B44" s="26" t="s">
        <v>21</v>
      </c>
      <c r="C44" s="27" t="s">
        <v>22</v>
      </c>
      <c r="D44" s="29">
        <v>0</v>
      </c>
      <c r="E44" s="29">
        <v>0</v>
      </c>
      <c r="F44" s="29">
        <f t="shared" si="5"/>
        <v>0</v>
      </c>
      <c r="G44" s="29">
        <v>0</v>
      </c>
      <c r="H44" s="29">
        <v>0</v>
      </c>
      <c r="I44" s="29">
        <f t="shared" si="4"/>
        <v>0</v>
      </c>
    </row>
    <row r="45" spans="2:10" x14ac:dyDescent="0.2">
      <c r="B45" s="26" t="s">
        <v>23</v>
      </c>
      <c r="C45" s="27" t="s">
        <v>24</v>
      </c>
      <c r="D45" s="29">
        <v>996909</v>
      </c>
      <c r="E45" s="29">
        <v>0</v>
      </c>
      <c r="F45" s="29">
        <f t="shared" si="5"/>
        <v>996909</v>
      </c>
      <c r="G45" s="29">
        <v>542836.30000000005</v>
      </c>
      <c r="H45" s="29">
        <f>+G45</f>
        <v>542836.30000000005</v>
      </c>
      <c r="I45" s="29">
        <f t="shared" si="4"/>
        <v>454072.69999999995</v>
      </c>
    </row>
    <row r="46" spans="2:10" x14ac:dyDescent="0.2">
      <c r="B46" s="26" t="s">
        <v>25</v>
      </c>
      <c r="C46" s="27" t="s">
        <v>26</v>
      </c>
      <c r="D46" s="29">
        <f>17817043.5+48457.8</f>
        <v>17865501.300000001</v>
      </c>
      <c r="E46" s="29">
        <v>0</v>
      </c>
      <c r="F46" s="29">
        <f t="shared" si="5"/>
        <v>17865501.300000001</v>
      </c>
      <c r="G46" s="29">
        <v>14011731.199999999</v>
      </c>
      <c r="H46" s="29">
        <f>+G46-431260.2</f>
        <v>13580471</v>
      </c>
      <c r="I46" s="29">
        <f t="shared" si="4"/>
        <v>3853770.1000000015</v>
      </c>
    </row>
    <row r="47" spans="2:10" x14ac:dyDescent="0.2">
      <c r="B47" s="26" t="s">
        <v>27</v>
      </c>
      <c r="C47" s="27" t="s">
        <v>28</v>
      </c>
      <c r="D47" s="29">
        <f>1341592.1+20673901.7</f>
        <v>22015493.800000001</v>
      </c>
      <c r="E47" s="29">
        <v>0</v>
      </c>
      <c r="F47" s="29">
        <f t="shared" si="5"/>
        <v>22015493.800000001</v>
      </c>
      <c r="G47" s="29">
        <v>14084900.300000001</v>
      </c>
      <c r="H47" s="29">
        <f>+G47</f>
        <v>14084900.300000001</v>
      </c>
      <c r="I47" s="29">
        <f t="shared" si="4"/>
        <v>7930593.5</v>
      </c>
    </row>
    <row r="48" spans="2:10" x14ac:dyDescent="0.2">
      <c r="B48" s="26" t="s">
        <v>29</v>
      </c>
      <c r="C48" s="27" t="s">
        <v>30</v>
      </c>
      <c r="D48" s="29">
        <v>198772.6</v>
      </c>
      <c r="E48" s="29">
        <v>40000</v>
      </c>
      <c r="F48" s="29">
        <f t="shared" si="5"/>
        <v>238772.6</v>
      </c>
      <c r="G48" s="29">
        <v>170286.1</v>
      </c>
      <c r="H48" s="29">
        <f>+G48</f>
        <v>170286.1</v>
      </c>
      <c r="I48" s="29">
        <f t="shared" si="4"/>
        <v>68486.5</v>
      </c>
    </row>
    <row r="49" spans="2:9" x14ac:dyDescent="0.2">
      <c r="B49" s="26" t="s">
        <v>31</v>
      </c>
      <c r="C49" s="27" t="s">
        <v>32</v>
      </c>
      <c r="D49" s="29">
        <f>7454246+35614523.5</f>
        <v>43068769.5</v>
      </c>
      <c r="E49" s="29">
        <f>569506.4-4880.6</f>
        <v>564625.80000000005</v>
      </c>
      <c r="F49" s="29">
        <f t="shared" si="5"/>
        <v>43633395.299999997</v>
      </c>
      <c r="G49" s="29">
        <v>35519317.299999997</v>
      </c>
      <c r="H49" s="29">
        <f>+G49</f>
        <v>35519317.299999997</v>
      </c>
      <c r="I49" s="29">
        <f t="shared" si="4"/>
        <v>8114078</v>
      </c>
    </row>
    <row r="50" spans="2:9" x14ac:dyDescent="0.2">
      <c r="B50" s="26" t="s">
        <v>33</v>
      </c>
      <c r="C50" s="27" t="s">
        <v>34</v>
      </c>
      <c r="D50" s="29">
        <v>22222.1</v>
      </c>
      <c r="E50" s="29">
        <v>0</v>
      </c>
      <c r="F50" s="29">
        <f t="shared" si="5"/>
        <v>22222.1</v>
      </c>
      <c r="G50" s="29">
        <v>16412.7</v>
      </c>
      <c r="H50" s="29">
        <f>+G50</f>
        <v>16412.7</v>
      </c>
      <c r="I50" s="29">
        <f t="shared" si="4"/>
        <v>5809.3999999999978</v>
      </c>
    </row>
    <row r="51" spans="2:9" x14ac:dyDescent="0.2">
      <c r="B51" s="26" t="s">
        <v>35</v>
      </c>
      <c r="C51" s="27" t="s">
        <v>36</v>
      </c>
      <c r="D51" s="29">
        <v>52031.7</v>
      </c>
      <c r="E51" s="29">
        <v>0</v>
      </c>
      <c r="F51" s="29">
        <f t="shared" si="5"/>
        <v>52031.7</v>
      </c>
      <c r="G51" s="29">
        <v>0</v>
      </c>
      <c r="H51" s="29">
        <v>0</v>
      </c>
      <c r="I51" s="29">
        <f t="shared" si="4"/>
        <v>52031.7</v>
      </c>
    </row>
    <row r="52" spans="2:9" x14ac:dyDescent="0.2">
      <c r="B52" s="26" t="s">
        <v>37</v>
      </c>
      <c r="C52" s="27" t="s">
        <v>38</v>
      </c>
      <c r="D52" s="29">
        <v>0</v>
      </c>
      <c r="E52" s="29">
        <v>0</v>
      </c>
      <c r="F52" s="29">
        <f t="shared" si="5"/>
        <v>0</v>
      </c>
      <c r="G52" s="29">
        <v>0</v>
      </c>
      <c r="H52" s="29">
        <v>0</v>
      </c>
      <c r="I52" s="29">
        <f t="shared" si="4"/>
        <v>0</v>
      </c>
    </row>
    <row r="53" spans="2:9" x14ac:dyDescent="0.2">
      <c r="B53" s="26" t="s">
        <v>39</v>
      </c>
      <c r="C53" s="27" t="s">
        <v>40</v>
      </c>
      <c r="D53" s="29">
        <v>626571.1</v>
      </c>
      <c r="E53" s="29">
        <v>0</v>
      </c>
      <c r="F53" s="29">
        <f t="shared" si="5"/>
        <v>626571.1</v>
      </c>
      <c r="G53" s="29">
        <v>0</v>
      </c>
      <c r="H53" s="29">
        <v>0</v>
      </c>
      <c r="I53" s="29">
        <f t="shared" si="4"/>
        <v>626571.1</v>
      </c>
    </row>
    <row r="54" spans="2:9" x14ac:dyDescent="0.2">
      <c r="B54" s="26" t="s">
        <v>41</v>
      </c>
      <c r="C54" s="27" t="s">
        <v>42</v>
      </c>
      <c r="D54" s="29">
        <v>0</v>
      </c>
      <c r="E54" s="29">
        <v>0</v>
      </c>
      <c r="F54" s="29">
        <f t="shared" si="5"/>
        <v>0</v>
      </c>
      <c r="G54" s="29">
        <v>0</v>
      </c>
      <c r="H54" s="29">
        <v>0</v>
      </c>
      <c r="I54" s="29">
        <f t="shared" si="4"/>
        <v>0</v>
      </c>
    </row>
    <row r="55" spans="2:9" x14ac:dyDescent="0.2">
      <c r="B55" s="26" t="s">
        <v>43</v>
      </c>
      <c r="C55" s="27" t="s">
        <v>44</v>
      </c>
      <c r="D55" s="29">
        <v>0</v>
      </c>
      <c r="E55" s="29">
        <v>0</v>
      </c>
      <c r="F55" s="29">
        <f t="shared" si="5"/>
        <v>0</v>
      </c>
      <c r="G55" s="29">
        <v>0</v>
      </c>
      <c r="H55" s="29">
        <v>0</v>
      </c>
      <c r="I55" s="29">
        <f t="shared" si="4"/>
        <v>0</v>
      </c>
    </row>
    <row r="56" spans="2:9" x14ac:dyDescent="0.2">
      <c r="B56" s="26" t="s">
        <v>45</v>
      </c>
      <c r="C56" s="27" t="s">
        <v>46</v>
      </c>
      <c r="D56" s="29">
        <v>27927.8</v>
      </c>
      <c r="E56" s="29">
        <v>0</v>
      </c>
      <c r="F56" s="29">
        <f t="shared" si="5"/>
        <v>27927.8</v>
      </c>
      <c r="G56" s="29">
        <v>0</v>
      </c>
      <c r="H56" s="29">
        <v>0</v>
      </c>
      <c r="I56" s="29">
        <f t="shared" si="4"/>
        <v>27927.8</v>
      </c>
    </row>
    <row r="57" spans="2:9" x14ac:dyDescent="0.2">
      <c r="B57" s="26" t="s">
        <v>47</v>
      </c>
      <c r="C57" s="27" t="s">
        <v>48</v>
      </c>
      <c r="D57" s="29">
        <v>0</v>
      </c>
      <c r="E57" s="29">
        <v>0</v>
      </c>
      <c r="F57" s="29">
        <f t="shared" si="5"/>
        <v>0</v>
      </c>
      <c r="G57" s="29">
        <v>0</v>
      </c>
      <c r="H57" s="29">
        <v>0</v>
      </c>
      <c r="I57" s="29">
        <f t="shared" si="4"/>
        <v>0</v>
      </c>
    </row>
    <row r="58" spans="2:9" x14ac:dyDescent="0.2">
      <c r="B58" s="26" t="s">
        <v>49</v>
      </c>
      <c r="C58" s="27" t="s">
        <v>50</v>
      </c>
      <c r="D58" s="29">
        <v>600000</v>
      </c>
      <c r="E58" s="29">
        <v>0</v>
      </c>
      <c r="F58" s="29">
        <f t="shared" si="5"/>
        <v>600000</v>
      </c>
      <c r="G58" s="29">
        <v>163121.4</v>
      </c>
      <c r="H58" s="29">
        <f>+G58</f>
        <v>163121.4</v>
      </c>
      <c r="I58" s="29">
        <f t="shared" si="4"/>
        <v>436878.6</v>
      </c>
    </row>
    <row r="59" spans="2:9" x14ac:dyDescent="0.2">
      <c r="B59" s="26" t="s">
        <v>51</v>
      </c>
      <c r="C59" s="27" t="s">
        <v>52</v>
      </c>
      <c r="D59" s="29">
        <v>104063.5</v>
      </c>
      <c r="E59" s="29">
        <v>0</v>
      </c>
      <c r="F59" s="29">
        <f t="shared" si="5"/>
        <v>104063.5</v>
      </c>
      <c r="G59" s="29">
        <v>0</v>
      </c>
      <c r="H59" s="29">
        <v>0</v>
      </c>
      <c r="I59" s="29">
        <f t="shared" si="4"/>
        <v>104063.5</v>
      </c>
    </row>
    <row r="60" spans="2:9" x14ac:dyDescent="0.2">
      <c r="B60" s="26" t="s">
        <v>53</v>
      </c>
      <c r="C60" s="27" t="s">
        <v>54</v>
      </c>
      <c r="D60" s="29">
        <v>12665.5</v>
      </c>
      <c r="E60" s="29">
        <v>0</v>
      </c>
      <c r="F60" s="29">
        <f t="shared" si="5"/>
        <v>12665.5</v>
      </c>
      <c r="G60" s="29">
        <v>0</v>
      </c>
      <c r="H60" s="29">
        <v>0</v>
      </c>
      <c r="I60" s="29">
        <f t="shared" si="4"/>
        <v>12665.5</v>
      </c>
    </row>
    <row r="61" spans="2:9" x14ac:dyDescent="0.2">
      <c r="B61" s="26" t="s">
        <v>55</v>
      </c>
      <c r="C61" s="27" t="s">
        <v>56</v>
      </c>
      <c r="D61" s="29">
        <v>0</v>
      </c>
      <c r="E61" s="29">
        <v>0</v>
      </c>
      <c r="F61" s="29">
        <f t="shared" si="5"/>
        <v>0</v>
      </c>
      <c r="G61" s="29">
        <v>0</v>
      </c>
      <c r="H61" s="29">
        <v>0</v>
      </c>
      <c r="I61" s="29">
        <f t="shared" si="4"/>
        <v>0</v>
      </c>
    </row>
    <row r="62" spans="2:9" x14ac:dyDescent="0.2">
      <c r="B62" s="26" t="s">
        <v>57</v>
      </c>
      <c r="C62" s="27" t="s">
        <v>58</v>
      </c>
      <c r="D62" s="29">
        <v>0</v>
      </c>
      <c r="E62" s="29">
        <v>0</v>
      </c>
      <c r="F62" s="29">
        <f t="shared" si="5"/>
        <v>0</v>
      </c>
      <c r="G62" s="29">
        <v>0</v>
      </c>
      <c r="H62" s="29">
        <v>0</v>
      </c>
      <c r="I62" s="29">
        <f t="shared" si="4"/>
        <v>0</v>
      </c>
    </row>
    <row r="63" spans="2:9" x14ac:dyDescent="0.2">
      <c r="B63" s="26" t="s">
        <v>59</v>
      </c>
      <c r="C63" s="27" t="s">
        <v>60</v>
      </c>
      <c r="D63" s="29">
        <v>0</v>
      </c>
      <c r="E63" s="29">
        <v>0</v>
      </c>
      <c r="F63" s="29">
        <f t="shared" si="5"/>
        <v>0</v>
      </c>
      <c r="G63" s="29">
        <v>0</v>
      </c>
      <c r="H63" s="29">
        <v>0</v>
      </c>
      <c r="I63" s="29">
        <f t="shared" si="4"/>
        <v>0</v>
      </c>
    </row>
    <row r="64" spans="2:9" x14ac:dyDescent="0.2">
      <c r="B64" s="26" t="s">
        <v>61</v>
      </c>
      <c r="C64" s="27" t="s">
        <v>62</v>
      </c>
      <c r="D64" s="29">
        <v>0</v>
      </c>
      <c r="E64" s="29">
        <v>0</v>
      </c>
      <c r="F64" s="29">
        <f t="shared" si="5"/>
        <v>0</v>
      </c>
      <c r="G64" s="29">
        <v>0</v>
      </c>
      <c r="H64" s="29">
        <v>0</v>
      </c>
      <c r="I64" s="29">
        <f t="shared" si="4"/>
        <v>0</v>
      </c>
    </row>
    <row r="65" spans="2:9" x14ac:dyDescent="0.2">
      <c r="B65" s="26" t="s">
        <v>63</v>
      </c>
      <c r="C65" s="27" t="s">
        <v>64</v>
      </c>
      <c r="D65" s="29">
        <f>133850.2+2191338</f>
        <v>2325188.2000000002</v>
      </c>
      <c r="E65" s="29">
        <v>0</v>
      </c>
      <c r="F65" s="29">
        <f t="shared" si="5"/>
        <v>2325188.2000000002</v>
      </c>
      <c r="G65" s="29">
        <v>132713.60000000001</v>
      </c>
      <c r="H65" s="29">
        <f>+G65</f>
        <v>132713.60000000001</v>
      </c>
      <c r="I65" s="29">
        <f t="shared" si="4"/>
        <v>2192474.6</v>
      </c>
    </row>
    <row r="66" spans="2:9" x14ac:dyDescent="0.2">
      <c r="B66" s="26" t="s">
        <v>65</v>
      </c>
      <c r="C66" s="27" t="s">
        <v>66</v>
      </c>
      <c r="D66" s="29">
        <v>0</v>
      </c>
      <c r="E66" s="29">
        <v>0</v>
      </c>
      <c r="F66" s="29">
        <f t="shared" si="5"/>
        <v>0</v>
      </c>
      <c r="G66" s="29">
        <v>0</v>
      </c>
      <c r="H66" s="29">
        <v>0</v>
      </c>
      <c r="I66" s="29">
        <f t="shared" si="4"/>
        <v>0</v>
      </c>
    </row>
    <row r="67" spans="2:9" x14ac:dyDescent="0.2">
      <c r="B67" s="40"/>
      <c r="C67" s="41"/>
      <c r="D67" s="42"/>
      <c r="E67" s="42"/>
      <c r="F67" s="42"/>
      <c r="G67" s="42"/>
      <c r="H67" s="42"/>
      <c r="I67" s="29"/>
    </row>
    <row r="68" spans="2:9" x14ac:dyDescent="0.2">
      <c r="B68" s="43" t="s">
        <v>68</v>
      </c>
      <c r="C68" s="44"/>
      <c r="D68" s="45">
        <f>D10+D39</f>
        <v>268398209.29999995</v>
      </c>
      <c r="E68" s="45">
        <f t="shared" ref="E68" si="6">E10+E39</f>
        <v>-1385724.5000000002</v>
      </c>
      <c r="F68" s="45">
        <f>F10+F39</f>
        <v>267012484.80000001</v>
      </c>
      <c r="G68" s="45">
        <f>G10+G39</f>
        <v>188373945</v>
      </c>
      <c r="H68" s="45">
        <f>H10+H39</f>
        <v>184123253.19999999</v>
      </c>
      <c r="I68" s="45">
        <f>I10+I39</f>
        <v>78638539.800000012</v>
      </c>
    </row>
    <row r="69" spans="2:9" x14ac:dyDescent="0.2">
      <c r="D69" s="46"/>
    </row>
    <row r="70" spans="2:9" x14ac:dyDescent="0.2">
      <c r="D70" s="46"/>
      <c r="E70" s="46"/>
      <c r="F70" s="46"/>
      <c r="G70" s="46"/>
      <c r="H70" s="46"/>
      <c r="I70" s="46"/>
    </row>
    <row r="71" spans="2:9" x14ac:dyDescent="0.2">
      <c r="C71" s="47"/>
      <c r="D71" s="48"/>
      <c r="G71" s="49"/>
      <c r="H71" s="49"/>
      <c r="I71" s="47"/>
    </row>
    <row r="72" spans="2:9" x14ac:dyDescent="0.2">
      <c r="C72" s="47"/>
      <c r="D72" s="46"/>
      <c r="G72" s="49"/>
      <c r="H72" s="49"/>
      <c r="I72" s="48"/>
    </row>
    <row r="73" spans="2:9" x14ac:dyDescent="0.2">
      <c r="C73" s="47"/>
      <c r="D73" s="46"/>
      <c r="G73" s="49"/>
      <c r="H73" s="49"/>
      <c r="I73" s="47"/>
    </row>
    <row r="74" spans="2:9" x14ac:dyDescent="0.2">
      <c r="C74" s="47"/>
      <c r="D74" s="46"/>
      <c r="G74" s="49"/>
      <c r="H74" s="49"/>
      <c r="I74" s="47"/>
    </row>
    <row r="75" spans="2:9" x14ac:dyDescent="0.2">
      <c r="C75" s="47"/>
      <c r="D75" s="46"/>
      <c r="G75" s="49"/>
      <c r="H75" s="49"/>
      <c r="I75" s="50"/>
    </row>
    <row r="76" spans="2:9" x14ac:dyDescent="0.2">
      <c r="C76" s="47"/>
      <c r="D76" s="46"/>
      <c r="G76" s="49"/>
      <c r="H76" s="49"/>
      <c r="I76" s="50"/>
    </row>
    <row r="77" spans="2:9" x14ac:dyDescent="0.2">
      <c r="C77" s="51"/>
      <c r="D77" s="46"/>
      <c r="G77" s="52"/>
      <c r="H77" s="52"/>
      <c r="I77" s="47"/>
    </row>
    <row r="78" spans="2:9" x14ac:dyDescent="0.2">
      <c r="C78" s="51"/>
      <c r="D78" s="46"/>
      <c r="G78" s="49"/>
      <c r="H78" s="49"/>
      <c r="I78" s="47"/>
    </row>
    <row r="79" spans="2:9" x14ac:dyDescent="0.2">
      <c r="C79" s="51"/>
      <c r="D79" s="46"/>
      <c r="G79" s="49"/>
      <c r="H79" s="49"/>
    </row>
    <row r="80" spans="2:9" x14ac:dyDescent="0.2">
      <c r="C80" s="53"/>
      <c r="D80" s="46"/>
      <c r="E80" s="54"/>
      <c r="F80" s="55"/>
      <c r="G80" s="56"/>
      <c r="H80" s="56"/>
      <c r="I80" s="55"/>
    </row>
    <row r="81" spans="3:8" x14ac:dyDescent="0.2">
      <c r="C81" s="47"/>
      <c r="D81" s="46"/>
      <c r="G81" s="49"/>
      <c r="H81" s="49"/>
    </row>
    <row r="82" spans="3:8" x14ac:dyDescent="0.2">
      <c r="C82" s="47"/>
      <c r="D82" s="46"/>
      <c r="G82" s="49"/>
      <c r="H82" s="49"/>
    </row>
    <row r="83" spans="3:8" x14ac:dyDescent="0.2">
      <c r="C83" s="47"/>
      <c r="D83" s="46"/>
      <c r="G83" s="49"/>
      <c r="H83" s="49"/>
    </row>
    <row r="84" spans="3:8" x14ac:dyDescent="0.2">
      <c r="C84" s="51"/>
      <c r="D84" s="46"/>
      <c r="E84" s="47"/>
      <c r="G84" s="52"/>
      <c r="H84" s="52"/>
    </row>
    <row r="85" spans="3:8" x14ac:dyDescent="0.2">
      <c r="D85" s="46"/>
    </row>
    <row r="86" spans="3:8" x14ac:dyDescent="0.2">
      <c r="D86" s="46"/>
      <c r="H86" s="57"/>
    </row>
    <row r="87" spans="3:8" x14ac:dyDescent="0.2">
      <c r="D87" s="46"/>
    </row>
    <row r="88" spans="3:8" x14ac:dyDescent="0.2">
      <c r="D88" s="46"/>
    </row>
    <row r="89" spans="3:8" x14ac:dyDescent="0.2">
      <c r="D89" s="46"/>
      <c r="E89" s="58"/>
    </row>
    <row r="90" spans="3:8" x14ac:dyDescent="0.2"/>
    <row r="91" spans="3:8" x14ac:dyDescent="0.2"/>
    <row r="92" spans="3:8" x14ac:dyDescent="0.2"/>
    <row r="93" spans="3:8" x14ac:dyDescent="0.2"/>
    <row r="94" spans="3:8" x14ac:dyDescent="0.2"/>
    <row r="95" spans="3:8" x14ac:dyDescent="0.2"/>
    <row r="96" spans="3:8" x14ac:dyDescent="0.2"/>
    <row r="97" x14ac:dyDescent="0.2"/>
    <row r="98" x14ac:dyDescent="0.2"/>
    <row r="99" x14ac:dyDescent="0.2"/>
    <row r="100" x14ac:dyDescent="0.2"/>
    <row r="101" x14ac:dyDescent="0.2"/>
    <row r="102" x14ac:dyDescent="0.2"/>
  </sheetData>
  <mergeCells count="17">
    <mergeCell ref="B38:C38"/>
    <mergeCell ref="B39:C39"/>
    <mergeCell ref="B40:C40"/>
    <mergeCell ref="B67:C67"/>
    <mergeCell ref="B68:C68"/>
    <mergeCell ref="B3:I3"/>
    <mergeCell ref="B7:C8"/>
    <mergeCell ref="D7:H7"/>
    <mergeCell ref="I7:I8"/>
    <mergeCell ref="B9:C9"/>
    <mergeCell ref="B10:C10"/>
    <mergeCell ref="B11:C11"/>
    <mergeCell ref="B1:I1"/>
    <mergeCell ref="B2:I2"/>
    <mergeCell ref="B4:I4"/>
    <mergeCell ref="B5:I5"/>
    <mergeCell ref="B6:I6"/>
  </mergeCells>
  <printOptions horizontalCentered="1"/>
  <pageMargins left="0.70866141732283472" right="0.70866141732283472" top="0.74803149606299213" bottom="0.74803149606299213" header="0.31496062992125984" footer="0.31496062992125984"/>
  <pageSetup scale="88" fitToHeight="2" orientation="landscape" verticalDpi="4294967294" r:id="rId1"/>
  <rowBreaks count="1" manualBreakCount="1">
    <brk id="3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6b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</dc:creator>
  <cp:lastModifiedBy>Carol</cp:lastModifiedBy>
  <cp:lastPrinted>2020-10-29T17:58:49Z</cp:lastPrinted>
  <dcterms:created xsi:type="dcterms:W3CDTF">2020-10-29T17:57:32Z</dcterms:created>
  <dcterms:modified xsi:type="dcterms:W3CDTF">2020-10-29T17:59:10Z</dcterms:modified>
</cp:coreProperties>
</file>