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ormato 6c DE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F83" i="1"/>
  <c r="F82" i="1"/>
  <c r="I82" i="1" s="1"/>
  <c r="F81" i="1"/>
  <c r="I81" i="1" s="1"/>
  <c r="H80" i="1"/>
  <c r="H79" i="1" s="1"/>
  <c r="F80" i="1"/>
  <c r="F79" i="1" s="1"/>
  <c r="G79" i="1"/>
  <c r="E79" i="1"/>
  <c r="D79" i="1"/>
  <c r="H77" i="1"/>
  <c r="F77" i="1"/>
  <c r="I77" i="1" s="1"/>
  <c r="H76" i="1"/>
  <c r="F76" i="1"/>
  <c r="I76" i="1" s="1"/>
  <c r="H75" i="1"/>
  <c r="F75" i="1"/>
  <c r="I75" i="1" s="1"/>
  <c r="I74" i="1"/>
  <c r="H74" i="1"/>
  <c r="F74" i="1"/>
  <c r="H73" i="1"/>
  <c r="F73" i="1"/>
  <c r="I73" i="1" s="1"/>
  <c r="H72" i="1"/>
  <c r="F72" i="1"/>
  <c r="I72" i="1" s="1"/>
  <c r="H71" i="1"/>
  <c r="F71" i="1"/>
  <c r="I71" i="1" s="1"/>
  <c r="H70" i="1"/>
  <c r="F70" i="1"/>
  <c r="I70" i="1" s="1"/>
  <c r="H69" i="1"/>
  <c r="H68" i="1" s="1"/>
  <c r="F69" i="1"/>
  <c r="F68" i="1" s="1"/>
  <c r="G68" i="1"/>
  <c r="E68" i="1"/>
  <c r="D68" i="1"/>
  <c r="I66" i="1"/>
  <c r="F66" i="1"/>
  <c r="H65" i="1"/>
  <c r="F65" i="1"/>
  <c r="I65" i="1" s="1"/>
  <c r="H64" i="1"/>
  <c r="D64" i="1"/>
  <c r="D59" i="1" s="1"/>
  <c r="D48" i="1" s="1"/>
  <c r="I63" i="1"/>
  <c r="H63" i="1"/>
  <c r="F63" i="1"/>
  <c r="H62" i="1"/>
  <c r="F62" i="1"/>
  <c r="I62" i="1" s="1"/>
  <c r="H61" i="1"/>
  <c r="F61" i="1"/>
  <c r="I61" i="1" s="1"/>
  <c r="H60" i="1"/>
  <c r="F60" i="1"/>
  <c r="I60" i="1" s="1"/>
  <c r="H59" i="1"/>
  <c r="G59" i="1"/>
  <c r="G48" i="1" s="1"/>
  <c r="E59" i="1"/>
  <c r="E48" i="1" s="1"/>
  <c r="F57" i="1"/>
  <c r="I57" i="1" s="1"/>
  <c r="H56" i="1"/>
  <c r="F56" i="1"/>
  <c r="I56" i="1" s="1"/>
  <c r="F55" i="1"/>
  <c r="I55" i="1" s="1"/>
  <c r="F54" i="1"/>
  <c r="I54" i="1" s="1"/>
  <c r="H53" i="1"/>
  <c r="H49" i="1" s="1"/>
  <c r="F53" i="1"/>
  <c r="I53" i="1" s="1"/>
  <c r="F52" i="1"/>
  <c r="F49" i="1" s="1"/>
  <c r="I51" i="1"/>
  <c r="H51" i="1"/>
  <c r="F51" i="1"/>
  <c r="F50" i="1"/>
  <c r="I50" i="1" s="1"/>
  <c r="G49" i="1"/>
  <c r="E49" i="1"/>
  <c r="D49" i="1"/>
  <c r="F46" i="1"/>
  <c r="I46" i="1" s="1"/>
  <c r="F45" i="1"/>
  <c r="I45" i="1" s="1"/>
  <c r="H44" i="1"/>
  <c r="G44" i="1"/>
  <c r="D44" i="1"/>
  <c r="D42" i="1" s="1"/>
  <c r="G43" i="1"/>
  <c r="F43" i="1"/>
  <c r="G42" i="1"/>
  <c r="E42" i="1"/>
  <c r="F40" i="1"/>
  <c r="I40" i="1" s="1"/>
  <c r="F39" i="1"/>
  <c r="I39" i="1" s="1"/>
  <c r="F38" i="1"/>
  <c r="I38" i="1" s="1"/>
  <c r="F37" i="1"/>
  <c r="I37" i="1" s="1"/>
  <c r="H36" i="1"/>
  <c r="H31" i="1" s="1"/>
  <c r="G36" i="1"/>
  <c r="G31" i="1" s="1"/>
  <c r="F36" i="1"/>
  <c r="I36" i="1" s="1"/>
  <c r="I35" i="1"/>
  <c r="F35" i="1"/>
  <c r="F34" i="1"/>
  <c r="I34" i="1" s="1"/>
  <c r="D33" i="1"/>
  <c r="F33" i="1" s="1"/>
  <c r="I33" i="1" s="1"/>
  <c r="D32" i="1"/>
  <c r="F32" i="1" s="1"/>
  <c r="E31" i="1"/>
  <c r="E11" i="1" s="1"/>
  <c r="E85" i="1" s="1"/>
  <c r="D31" i="1"/>
  <c r="I29" i="1"/>
  <c r="F29" i="1"/>
  <c r="D28" i="1"/>
  <c r="F28" i="1" s="1"/>
  <c r="I28" i="1" s="1"/>
  <c r="H26" i="1"/>
  <c r="G26" i="1"/>
  <c r="D26" i="1"/>
  <c r="H25" i="1"/>
  <c r="H22" i="1" s="1"/>
  <c r="G25" i="1"/>
  <c r="G22" i="1" s="1"/>
  <c r="G11" i="1" s="1"/>
  <c r="G85" i="1" s="1"/>
  <c r="F25" i="1"/>
  <c r="I25" i="1" s="1"/>
  <c r="D25" i="1"/>
  <c r="D24" i="1"/>
  <c r="F24" i="1" s="1"/>
  <c r="F23" i="1"/>
  <c r="I23" i="1" s="1"/>
  <c r="E22" i="1"/>
  <c r="F20" i="1"/>
  <c r="I20" i="1" s="1"/>
  <c r="H19" i="1"/>
  <c r="H12" i="1" s="1"/>
  <c r="G19" i="1"/>
  <c r="D19" i="1"/>
  <c r="F19" i="1" s="1"/>
  <c r="I19" i="1" s="1"/>
  <c r="F18" i="1"/>
  <c r="I18" i="1" s="1"/>
  <c r="F17" i="1"/>
  <c r="I17" i="1" s="1"/>
  <c r="F16" i="1"/>
  <c r="I16" i="1" s="1"/>
  <c r="D15" i="1"/>
  <c r="F15" i="1" s="1"/>
  <c r="I15" i="1" s="1"/>
  <c r="F14" i="1"/>
  <c r="I14" i="1" s="1"/>
  <c r="F13" i="1"/>
  <c r="F12" i="1" s="1"/>
  <c r="D13" i="1"/>
  <c r="G12" i="1"/>
  <c r="E12" i="1"/>
  <c r="H48" i="1" l="1"/>
  <c r="F22" i="1"/>
  <c r="F11" i="1" s="1"/>
  <c r="I24" i="1"/>
  <c r="I22" i="1" s="1"/>
  <c r="D22" i="1"/>
  <c r="F42" i="1"/>
  <c r="F31" i="1"/>
  <c r="I32" i="1"/>
  <c r="I31" i="1" s="1"/>
  <c r="I80" i="1"/>
  <c r="I79" i="1" s="1"/>
  <c r="I52" i="1"/>
  <c r="I49" i="1" s="1"/>
  <c r="I69" i="1"/>
  <c r="I68" i="1" s="1"/>
  <c r="F26" i="1"/>
  <c r="I26" i="1" s="1"/>
  <c r="I43" i="1"/>
  <c r="D27" i="1"/>
  <c r="F27" i="1" s="1"/>
  <c r="I27" i="1" s="1"/>
  <c r="F44" i="1"/>
  <c r="I44" i="1" s="1"/>
  <c r="D12" i="1"/>
  <c r="I13" i="1"/>
  <c r="I12" i="1" s="1"/>
  <c r="H43" i="1"/>
  <c r="H42" i="1" s="1"/>
  <c r="H11" i="1" s="1"/>
  <c r="H85" i="1" s="1"/>
  <c r="F64" i="1"/>
  <c r="F59" i="1" l="1"/>
  <c r="F48" i="1" s="1"/>
  <c r="F85" i="1" s="1"/>
  <c r="I64" i="1"/>
  <c r="I59" i="1" s="1"/>
  <c r="I48" i="1" s="1"/>
  <c r="D11" i="1"/>
  <c r="D85" i="1" s="1"/>
  <c r="I42" i="1"/>
  <c r="I11" i="1" s="1"/>
  <c r="I85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<sst xmlns="http://schemas.openxmlformats.org/spreadsheetml/2006/main" count="82" uniqueCount="50">
  <si>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</si>
  <si>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</si>
  <si>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</si>
  <si>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</si>
  <si>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</si>
  <si>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Del 1 de enero al 31 de marzo de 2022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</si>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</sst>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justify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5" fillId="0" borderId="0" xfId="0" applyFont="1" applyFill="1"/>
    <xf numFmtId="164" fontId="5" fillId="0" borderId="0" xfId="0" applyNumberFormat="1" applyFont="1" applyFill="1"/>
    <xf numFmtId="43" fontId="6" fillId="0" borderId="0" xfId="1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87"/>
  <sheetViews>
    <sheetView showGridLines="0" tabSelected="1" zoomScale="130" zoomScaleNormal="130" workbookViewId="0">
      <selection activeCell="D11" sqref="D11"/>
    </sheetView>
  </sheetViews>
  <sheetFormatPr baseColWidth="10" defaultColWidth="11.42578125" defaultRowHeight="0" customHeight="1" zeroHeight="1" x14ac:dyDescent="0.2"/>
  <cols>
    <col min="1" max="1" width="1.5703125" style="37" customWidth="1"/>
    <col min="2" max="2" width="0.85546875" style="37" customWidth="1"/>
    <col min="3" max="3" width="36.7109375" style="37" customWidth="1"/>
    <col min="4" max="4" width="13.42578125" style="37" customWidth="1"/>
    <col min="5" max="5" width="10.5703125" style="37" bestFit="1" customWidth="1"/>
    <col min="6" max="6" width="13.42578125" style="37" customWidth="1"/>
    <col min="7" max="8" width="12" style="37" bestFit="1" customWidth="1"/>
    <col min="9" max="9" width="12.85546875" style="37" bestFit="1" customWidth="1"/>
    <col min="10" max="10" width="12.5703125" style="37" bestFit="1" customWidth="1"/>
    <col min="11" max="11" width="13" style="37" bestFit="1" customWidth="1"/>
    <col min="12" max="12" width="14.7109375" style="37" customWidth="1"/>
    <col min="13" max="14" width="12.5703125" style="37" bestFit="1" customWidth="1"/>
    <col min="15" max="15" width="11.5703125" style="37" bestFit="1" customWidth="1"/>
    <col min="16" max="16384" width="11.42578125" style="37"/>
  </cols>
  <sheetData>
    <row r="1" spans="1:9" ht="1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14.25" x14ac:dyDescent="0.2">
      <c r="A3" s="40" t="s">
        <v>2</v>
      </c>
      <c r="B3" s="41"/>
      <c r="C3" s="41"/>
      <c r="D3" s="41"/>
      <c r="E3" s="41"/>
      <c r="F3" s="41"/>
      <c r="G3" s="41"/>
      <c r="H3" s="41"/>
      <c r="I3" s="42"/>
    </row>
    <row r="4" spans="1:9" ht="14.25" x14ac:dyDescent="0.2">
      <c r="A4" s="43" t="s">
        <v>3</v>
      </c>
      <c r="B4" s="44"/>
      <c r="C4" s="44"/>
      <c r="D4" s="44"/>
      <c r="E4" s="44"/>
      <c r="F4" s="44"/>
      <c r="G4" s="44"/>
      <c r="H4" s="44"/>
      <c r="I4" s="45"/>
    </row>
    <row r="5" spans="1:9" ht="14.25" x14ac:dyDescent="0.2">
      <c r="A5" s="43" t="s">
        <v>4</v>
      </c>
      <c r="B5" s="44"/>
      <c r="C5" s="44"/>
      <c r="D5" s="44"/>
      <c r="E5" s="44"/>
      <c r="F5" s="44"/>
      <c r="G5" s="44"/>
      <c r="H5" s="44"/>
      <c r="I5" s="45"/>
    </row>
    <row r="6" spans="1:9" ht="14.25" x14ac:dyDescent="0.2">
      <c r="A6" s="43" t="s">
        <v>5</v>
      </c>
      <c r="B6" s="44"/>
      <c r="C6" s="44"/>
      <c r="D6" s="44"/>
      <c r="E6" s="44"/>
      <c r="F6" s="44"/>
      <c r="G6" s="44"/>
      <c r="H6" s="44"/>
      <c r="I6" s="45"/>
    </row>
    <row r="7" spans="1:9" ht="14.25" x14ac:dyDescent="0.2">
      <c r="A7" s="24" t="s">
        <v>6</v>
      </c>
      <c r="B7" s="25"/>
      <c r="C7" s="25"/>
      <c r="D7" s="25"/>
      <c r="E7" s="25"/>
      <c r="F7" s="25"/>
      <c r="G7" s="25"/>
      <c r="H7" s="25"/>
      <c r="I7" s="26"/>
    </row>
    <row r="8" spans="1:9" ht="15" hidden="1" customHeight="1" x14ac:dyDescent="0.2">
      <c r="A8" s="27" t="s">
        <v>7</v>
      </c>
      <c r="B8" s="27"/>
      <c r="C8" s="27"/>
      <c r="D8" s="28" t="s">
        <v>8</v>
      </c>
      <c r="E8" s="28"/>
      <c r="F8" s="28"/>
      <c r="G8" s="28"/>
      <c r="H8" s="28"/>
      <c r="I8" s="28" t="s">
        <v>9</v>
      </c>
    </row>
    <row r="9" spans="1:9" ht="16.5" x14ac:dyDescent="0.2">
      <c r="A9" s="27"/>
      <c r="B9" s="27"/>
      <c r="C9" s="27"/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  <c r="I9" s="28"/>
    </row>
    <row r="10" spans="1:9" ht="14.25" x14ac:dyDescent="0.2">
      <c r="A10" s="29"/>
      <c r="B10" s="30"/>
      <c r="C10" s="31"/>
      <c r="D10" s="2"/>
      <c r="E10" s="2"/>
      <c r="F10" s="2"/>
      <c r="G10" s="2"/>
      <c r="H10" s="2"/>
      <c r="I10" s="2"/>
    </row>
    <row r="11" spans="1:9" ht="12" customHeight="1" x14ac:dyDescent="0.2">
      <c r="A11" s="32" t="s">
        <v>15</v>
      </c>
      <c r="B11" s="33"/>
      <c r="C11" s="34"/>
      <c r="D11" s="3">
        <f t="shared" ref="D11:I11" si="0">+D12+D22+D31+D42</f>
        <v>191498771.58699995</v>
      </c>
      <c r="E11" s="3">
        <f t="shared" si="0"/>
        <v>0</v>
      </c>
      <c r="F11" s="3">
        <f t="shared" si="0"/>
        <v>191498771.58699995</v>
      </c>
      <c r="G11" s="3">
        <f t="shared" si="0"/>
        <v>56550226.517659992</v>
      </c>
      <c r="H11" s="3">
        <f t="shared" si="0"/>
        <v>55741479.78001</v>
      </c>
      <c r="I11" s="3">
        <f t="shared" si="0"/>
        <v>134948545.06933999</v>
      </c>
    </row>
    <row r="12" spans="1:9" ht="12" customHeight="1" x14ac:dyDescent="0.2">
      <c r="A12" s="4"/>
      <c r="B12" s="5" t="s">
        <v>16</v>
      </c>
      <c r="C12" s="6"/>
      <c r="D12" s="7">
        <f t="shared" ref="D12:I12" si="1">SUM(D13:D20)</f>
        <v>49958006.220000006</v>
      </c>
      <c r="E12" s="7">
        <f t="shared" si="1"/>
        <v>0</v>
      </c>
      <c r="F12" s="7">
        <f t="shared" si="1"/>
        <v>49958006.220000006</v>
      </c>
      <c r="G12" s="7">
        <f t="shared" si="1"/>
        <v>15102476.546359999</v>
      </c>
      <c r="H12" s="7">
        <f t="shared" si="1"/>
        <v>14786012.41422</v>
      </c>
      <c r="I12" s="7">
        <f t="shared" si="1"/>
        <v>34855529.673640005</v>
      </c>
    </row>
    <row r="13" spans="1:9" ht="12" customHeight="1" x14ac:dyDescent="0.2">
      <c r="A13" s="8"/>
      <c r="B13" s="9"/>
      <c r="C13" s="10" t="s">
        <v>17</v>
      </c>
      <c r="D13" s="11">
        <f>1520593.648-D50</f>
        <v>1520593.648</v>
      </c>
      <c r="E13" s="11">
        <v>0</v>
      </c>
      <c r="F13" s="12">
        <f>+D13+E13</f>
        <v>1520593.648</v>
      </c>
      <c r="G13" s="11">
        <v>404815.54</v>
      </c>
      <c r="H13" s="11">
        <v>404815.54</v>
      </c>
      <c r="I13" s="12">
        <f>+F13-G13</f>
        <v>1115778.108</v>
      </c>
    </row>
    <row r="14" spans="1:9" ht="12" customHeight="1" x14ac:dyDescent="0.2">
      <c r="A14" s="8"/>
      <c r="B14" s="9"/>
      <c r="C14" s="10" t="s">
        <v>18</v>
      </c>
      <c r="D14" s="11">
        <v>10634823.334000001</v>
      </c>
      <c r="E14" s="11">
        <v>0</v>
      </c>
      <c r="F14" s="12">
        <f t="shared" ref="F14:F20" si="2">+D14+E14</f>
        <v>10634823.334000001</v>
      </c>
      <c r="G14" s="11">
        <v>2031985.3166800002</v>
      </c>
      <c r="H14" s="11">
        <v>2031953.4760100001</v>
      </c>
      <c r="I14" s="12">
        <f t="shared" ref="I14:I20" si="3">+F14-G14</f>
        <v>8602838.0173199996</v>
      </c>
    </row>
    <row r="15" spans="1:9" ht="12" customHeight="1" x14ac:dyDescent="0.2">
      <c r="A15" s="8"/>
      <c r="B15" s="9"/>
      <c r="C15" s="10" t="s">
        <v>19</v>
      </c>
      <c r="D15" s="11">
        <f>6828691.603-D52</f>
        <v>6827962.8530000001</v>
      </c>
      <c r="E15" s="11">
        <v>0</v>
      </c>
      <c r="F15" s="12">
        <f>+D15+E15</f>
        <v>6827962.8530000001</v>
      </c>
      <c r="G15" s="11">
        <v>1661476.58665</v>
      </c>
      <c r="H15" s="11">
        <v>1569635.62998</v>
      </c>
      <c r="I15" s="12">
        <f t="shared" si="3"/>
        <v>5166486.2663500002</v>
      </c>
    </row>
    <row r="16" spans="1:9" ht="12" customHeight="1" x14ac:dyDescent="0.2">
      <c r="A16" s="8"/>
      <c r="B16" s="9"/>
      <c r="C16" s="10" t="s">
        <v>20</v>
      </c>
      <c r="D16" s="11">
        <v>40313.699999999997</v>
      </c>
      <c r="E16" s="11">
        <v>0</v>
      </c>
      <c r="F16" s="12">
        <f t="shared" si="2"/>
        <v>40313.699999999997</v>
      </c>
      <c r="G16" s="11">
        <v>4218.8513899999998</v>
      </c>
      <c r="H16" s="11">
        <v>3976.9422400000003</v>
      </c>
      <c r="I16" s="12">
        <f t="shared" si="3"/>
        <v>36094.848610000001</v>
      </c>
    </row>
    <row r="17" spans="1:9" ht="12" customHeight="1" x14ac:dyDescent="0.2">
      <c r="A17" s="8"/>
      <c r="B17" s="9"/>
      <c r="C17" s="10" t="s">
        <v>21</v>
      </c>
      <c r="D17" s="11">
        <v>11307679.477</v>
      </c>
      <c r="E17" s="11">
        <v>0</v>
      </c>
      <c r="F17" s="12">
        <f t="shared" si="2"/>
        <v>11307679.477</v>
      </c>
      <c r="G17" s="11">
        <v>7495036.8568500001</v>
      </c>
      <c r="H17" s="11">
        <v>7491328.7501600003</v>
      </c>
      <c r="I17" s="12">
        <f t="shared" si="3"/>
        <v>3812642.6201499999</v>
      </c>
    </row>
    <row r="18" spans="1:9" ht="12" customHeight="1" x14ac:dyDescent="0.2">
      <c r="A18" s="8"/>
      <c r="B18" s="9"/>
      <c r="C18" s="10" t="s">
        <v>22</v>
      </c>
      <c r="D18" s="11">
        <v>0</v>
      </c>
      <c r="E18" s="11">
        <v>0</v>
      </c>
      <c r="F18" s="12">
        <f t="shared" si="2"/>
        <v>0</v>
      </c>
      <c r="G18" s="11">
        <v>0</v>
      </c>
      <c r="H18" s="11">
        <v>0</v>
      </c>
      <c r="I18" s="12">
        <f t="shared" si="3"/>
        <v>0</v>
      </c>
    </row>
    <row r="19" spans="1:9" ht="12" customHeight="1" x14ac:dyDescent="0.2">
      <c r="A19" s="8"/>
      <c r="B19" s="9"/>
      <c r="C19" s="10" t="s">
        <v>23</v>
      </c>
      <c r="D19" s="11">
        <f>18667777.973-D56</f>
        <v>18118211.623</v>
      </c>
      <c r="E19" s="11">
        <v>0</v>
      </c>
      <c r="F19" s="12">
        <f>+D19+E19</f>
        <v>18118211.623</v>
      </c>
      <c r="G19" s="11">
        <f>3182833.2035-G56</f>
        <v>3017963.2985</v>
      </c>
      <c r="H19" s="11">
        <f>3014611.20955-H56</f>
        <v>2849741.30455</v>
      </c>
      <c r="I19" s="12">
        <f t="shared" si="3"/>
        <v>15100248.3245</v>
      </c>
    </row>
    <row r="20" spans="1:9" ht="12" customHeight="1" x14ac:dyDescent="0.2">
      <c r="A20" s="8"/>
      <c r="B20" s="9"/>
      <c r="C20" s="10" t="s">
        <v>24</v>
      </c>
      <c r="D20" s="11">
        <v>1508421.585</v>
      </c>
      <c r="E20" s="11">
        <v>0</v>
      </c>
      <c r="F20" s="12">
        <f t="shared" si="2"/>
        <v>1508421.585</v>
      </c>
      <c r="G20" s="11">
        <v>486980.09629000002</v>
      </c>
      <c r="H20" s="11">
        <v>434560.77127999999</v>
      </c>
      <c r="I20" s="12">
        <f t="shared" si="3"/>
        <v>1021441.4887099999</v>
      </c>
    </row>
    <row r="21" spans="1:9" ht="8.1" customHeight="1" x14ac:dyDescent="0.2">
      <c r="A21" s="13"/>
      <c r="B21" s="14"/>
      <c r="C21" s="15"/>
      <c r="D21" s="7"/>
      <c r="E21" s="7"/>
      <c r="F21" s="12"/>
      <c r="G21" s="7"/>
      <c r="H21" s="7"/>
      <c r="I21" s="12"/>
    </row>
    <row r="22" spans="1:9" ht="12" customHeight="1" x14ac:dyDescent="0.2">
      <c r="A22" s="4"/>
      <c r="B22" s="5" t="s">
        <v>25</v>
      </c>
      <c r="C22" s="6"/>
      <c r="D22" s="7">
        <f t="shared" ref="D22:I22" si="4">SUM(D23:D29)</f>
        <v>85892997.021999985</v>
      </c>
      <c r="E22" s="7">
        <f t="shared" si="4"/>
        <v>0</v>
      </c>
      <c r="F22" s="7">
        <f t="shared" si="4"/>
        <v>85892997.021999985</v>
      </c>
      <c r="G22" s="7">
        <f t="shared" si="4"/>
        <v>19204456.972099997</v>
      </c>
      <c r="H22" s="7">
        <f t="shared" si="4"/>
        <v>19016513.421520002</v>
      </c>
      <c r="I22" s="7">
        <f t="shared" si="4"/>
        <v>66688540.049899988</v>
      </c>
    </row>
    <row r="23" spans="1:9" ht="12" customHeight="1" x14ac:dyDescent="0.2">
      <c r="A23" s="8"/>
      <c r="B23" s="9"/>
      <c r="C23" s="10" t="s">
        <v>26</v>
      </c>
      <c r="D23" s="11">
        <v>2564462.1</v>
      </c>
      <c r="E23" s="11">
        <v>0</v>
      </c>
      <c r="F23" s="12">
        <f t="shared" ref="F23:F29" si="5">+D23+E23</f>
        <v>2564462.1</v>
      </c>
      <c r="G23" s="11">
        <v>458861.51367000001</v>
      </c>
      <c r="H23" s="11">
        <v>428943.00099999999</v>
      </c>
      <c r="I23" s="12">
        <f t="shared" ref="I23:I29" si="6">+F23-G23</f>
        <v>2105600.5863300003</v>
      </c>
    </row>
    <row r="24" spans="1:9" ht="12" customHeight="1" x14ac:dyDescent="0.2">
      <c r="A24" s="8"/>
      <c r="B24" s="9"/>
      <c r="C24" s="10" t="s">
        <v>27</v>
      </c>
      <c r="D24" s="11">
        <f>3972049.023-D61</f>
        <v>3410119.3330000001</v>
      </c>
      <c r="E24" s="11">
        <v>0</v>
      </c>
      <c r="F24" s="12">
        <f t="shared" si="5"/>
        <v>3410119.3330000001</v>
      </c>
      <c r="G24" s="11">
        <v>2178021.50611</v>
      </c>
      <c r="H24" s="11">
        <v>2162292.6296800002</v>
      </c>
      <c r="I24" s="12">
        <f t="shared" si="6"/>
        <v>1232097.8268900001</v>
      </c>
    </row>
    <row r="25" spans="1:9" ht="12" customHeight="1" x14ac:dyDescent="0.2">
      <c r="A25" s="8"/>
      <c r="B25" s="9"/>
      <c r="C25" s="10" t="s">
        <v>28</v>
      </c>
      <c r="D25" s="11">
        <f>33972577.416-D62</f>
        <v>12094161.976</v>
      </c>
      <c r="E25" s="11">
        <v>0</v>
      </c>
      <c r="F25" s="12">
        <f t="shared" si="5"/>
        <v>12094161.976</v>
      </c>
      <c r="G25" s="11">
        <f>5646770.1849-G62</f>
        <v>2777462.9628999997</v>
      </c>
      <c r="H25" s="11">
        <f>5646769.9269-H62</f>
        <v>2777462.7049000002</v>
      </c>
      <c r="I25" s="12">
        <f t="shared" si="6"/>
        <v>9316699.0131000001</v>
      </c>
    </row>
    <row r="26" spans="1:9" ht="12" customHeight="1" x14ac:dyDescent="0.2">
      <c r="A26" s="8"/>
      <c r="B26" s="9"/>
      <c r="C26" s="10" t="s">
        <v>29</v>
      </c>
      <c r="D26" s="11">
        <f>2668958.208-D63</f>
        <v>2668610.1980000003</v>
      </c>
      <c r="E26" s="11">
        <v>0</v>
      </c>
      <c r="F26" s="12">
        <f t="shared" si="5"/>
        <v>2668610.1980000003</v>
      </c>
      <c r="G26" s="11">
        <f>290780.99938</f>
        <v>290780.99937999999</v>
      </c>
      <c r="H26" s="11">
        <f>290559.87722</f>
        <v>290559.87722000002</v>
      </c>
      <c r="I26" s="12">
        <f t="shared" si="6"/>
        <v>2377829.1986200004</v>
      </c>
    </row>
    <row r="27" spans="1:9" ht="12" customHeight="1" x14ac:dyDescent="0.2">
      <c r="A27" s="8"/>
      <c r="B27" s="9"/>
      <c r="C27" s="10" t="s">
        <v>30</v>
      </c>
      <c r="D27" s="11">
        <f>106244353.431-D64</f>
        <v>55302322.340999991</v>
      </c>
      <c r="E27" s="11">
        <v>0</v>
      </c>
      <c r="F27" s="12">
        <f t="shared" si="5"/>
        <v>55302322.340999991</v>
      </c>
      <c r="G27" s="11">
        <v>11879580.717049999</v>
      </c>
      <c r="H27" s="11">
        <v>11870535.602810001</v>
      </c>
      <c r="I27" s="12">
        <f t="shared" si="6"/>
        <v>43422741.62394999</v>
      </c>
    </row>
    <row r="28" spans="1:9" ht="12" customHeight="1" x14ac:dyDescent="0.2">
      <c r="A28" s="8"/>
      <c r="B28" s="9"/>
      <c r="C28" s="10" t="s">
        <v>31</v>
      </c>
      <c r="D28" s="11">
        <f>9879698.954-D65</f>
        <v>9853321.0739999991</v>
      </c>
      <c r="E28" s="11">
        <v>0</v>
      </c>
      <c r="F28" s="12">
        <f t="shared" si="5"/>
        <v>9853321.0739999991</v>
      </c>
      <c r="G28" s="11">
        <v>1619749.27299</v>
      </c>
      <c r="H28" s="11">
        <v>1486719.6059099999</v>
      </c>
      <c r="I28" s="12">
        <f t="shared" si="6"/>
        <v>8233571.8010099996</v>
      </c>
    </row>
    <row r="29" spans="1:9" ht="12" customHeight="1" x14ac:dyDescent="0.2">
      <c r="A29" s="8"/>
      <c r="B29" s="9"/>
      <c r="C29" s="10" t="s">
        <v>32</v>
      </c>
      <c r="D29" s="11">
        <v>0</v>
      </c>
      <c r="E29" s="11">
        <v>0</v>
      </c>
      <c r="F29" s="12">
        <f t="shared" si="5"/>
        <v>0</v>
      </c>
      <c r="G29" s="11">
        <v>0</v>
      </c>
      <c r="H29" s="11">
        <v>0</v>
      </c>
      <c r="I29" s="12">
        <f t="shared" si="6"/>
        <v>0</v>
      </c>
    </row>
    <row r="30" spans="1:9" ht="8.1" customHeight="1" x14ac:dyDescent="0.2">
      <c r="A30" s="13"/>
      <c r="B30" s="14"/>
      <c r="C30" s="15"/>
      <c r="D30" s="7"/>
      <c r="E30" s="7"/>
      <c r="F30" s="12"/>
      <c r="G30" s="7"/>
      <c r="H30" s="7"/>
      <c r="I30" s="12"/>
    </row>
    <row r="31" spans="1:9" ht="12" customHeight="1" x14ac:dyDescent="0.2">
      <c r="A31" s="4"/>
      <c r="B31" s="5" t="s">
        <v>33</v>
      </c>
      <c r="C31" s="6"/>
      <c r="D31" s="7">
        <f t="shared" ref="D31:I31" si="7">SUM(D32:D40)</f>
        <v>13189342.987000002</v>
      </c>
      <c r="E31" s="7">
        <f t="shared" si="7"/>
        <v>0</v>
      </c>
      <c r="F31" s="7">
        <f t="shared" si="7"/>
        <v>13189342.987000002</v>
      </c>
      <c r="G31" s="7">
        <f t="shared" si="7"/>
        <v>5881120.7888299981</v>
      </c>
      <c r="H31" s="7">
        <f t="shared" si="7"/>
        <v>5595673.7525099982</v>
      </c>
      <c r="I31" s="7">
        <f t="shared" si="7"/>
        <v>7308222.1981700007</v>
      </c>
    </row>
    <row r="32" spans="1:9" ht="12" customHeight="1" x14ac:dyDescent="0.2">
      <c r="A32" s="8"/>
      <c r="B32" s="9"/>
      <c r="C32" s="10" t="s">
        <v>34</v>
      </c>
      <c r="D32" s="11">
        <f>1936937.03-D69</f>
        <v>1936937.03</v>
      </c>
      <c r="E32" s="11">
        <v>0</v>
      </c>
      <c r="F32" s="12">
        <f t="shared" ref="F32:F40" si="8">+D32+E32</f>
        <v>1936937.03</v>
      </c>
      <c r="G32" s="11">
        <v>331573.29395999998</v>
      </c>
      <c r="H32" s="11">
        <v>331573.29395999998</v>
      </c>
      <c r="I32" s="12">
        <f t="shared" ref="I32:I40" si="9">+F32-G32</f>
        <v>1605363.7360400001</v>
      </c>
    </row>
    <row r="33" spans="1:15" ht="12" customHeight="1" x14ac:dyDescent="0.2">
      <c r="A33" s="8"/>
      <c r="B33" s="9"/>
      <c r="C33" s="10" t="s">
        <v>35</v>
      </c>
      <c r="D33" s="11">
        <f>1552700.681-D70</f>
        <v>962747.22100000014</v>
      </c>
      <c r="E33" s="11">
        <v>0</v>
      </c>
      <c r="F33" s="12">
        <f t="shared" si="8"/>
        <v>962747.22100000014</v>
      </c>
      <c r="G33" s="11">
        <v>140425.65703</v>
      </c>
      <c r="H33" s="11">
        <v>130425.65703</v>
      </c>
      <c r="I33" s="12">
        <f t="shared" si="9"/>
        <v>822321.56397000013</v>
      </c>
    </row>
    <row r="34" spans="1:15" ht="12" customHeight="1" x14ac:dyDescent="0.2">
      <c r="A34" s="8"/>
      <c r="B34" s="9"/>
      <c r="C34" s="10" t="s">
        <v>36</v>
      </c>
      <c r="D34" s="11">
        <v>11446.047</v>
      </c>
      <c r="E34" s="11">
        <v>0</v>
      </c>
      <c r="F34" s="12">
        <f t="shared" si="8"/>
        <v>11446.047</v>
      </c>
      <c r="G34" s="11">
        <v>2342.7050899999999</v>
      </c>
      <c r="H34" s="11">
        <v>2342.7050899999999</v>
      </c>
      <c r="I34" s="12">
        <f t="shared" si="9"/>
        <v>9103.341910000001</v>
      </c>
    </row>
    <row r="35" spans="1:15" ht="12" customHeight="1" x14ac:dyDescent="0.2">
      <c r="A35" s="8"/>
      <c r="B35" s="9"/>
      <c r="C35" s="10" t="s">
        <v>37</v>
      </c>
      <c r="D35" s="11">
        <v>358300.93300000002</v>
      </c>
      <c r="E35" s="11">
        <v>0</v>
      </c>
      <c r="F35" s="12">
        <f t="shared" si="8"/>
        <v>358300.93300000002</v>
      </c>
      <c r="G35" s="11">
        <v>65053.916640000003</v>
      </c>
      <c r="H35" s="11">
        <v>64167.002159999996</v>
      </c>
      <c r="I35" s="12">
        <f t="shared" si="9"/>
        <v>293247.01636000001</v>
      </c>
    </row>
    <row r="36" spans="1:15" ht="12" customHeight="1" x14ac:dyDescent="0.2">
      <c r="A36" s="8"/>
      <c r="B36" s="9"/>
      <c r="C36" s="10" t="s">
        <v>38</v>
      </c>
      <c r="D36" s="11">
        <v>9180068.4130000006</v>
      </c>
      <c r="E36" s="11">
        <v>0</v>
      </c>
      <c r="F36" s="12">
        <f t="shared" si="8"/>
        <v>9180068.4130000006</v>
      </c>
      <c r="G36" s="11">
        <f>4000000+1024965.74465</f>
        <v>5024965.7446499998</v>
      </c>
      <c r="H36" s="11">
        <f>4000000+750405.62281</f>
        <v>4750405.6228099996</v>
      </c>
      <c r="I36" s="12">
        <f t="shared" si="9"/>
        <v>4155102.6683500009</v>
      </c>
    </row>
    <row r="37" spans="1:15" ht="12" customHeight="1" x14ac:dyDescent="0.2">
      <c r="A37" s="8"/>
      <c r="B37" s="9"/>
      <c r="C37" s="10" t="s">
        <v>39</v>
      </c>
      <c r="D37" s="11">
        <v>615.44600000000003</v>
      </c>
      <c r="E37" s="11">
        <v>0</v>
      </c>
      <c r="F37" s="12">
        <f t="shared" si="8"/>
        <v>615.44600000000003</v>
      </c>
      <c r="G37" s="11">
        <v>1215.8744099999999</v>
      </c>
      <c r="H37" s="11">
        <v>1215.8744099999999</v>
      </c>
      <c r="I37" s="12">
        <f t="shared" si="9"/>
        <v>-600.42840999999987</v>
      </c>
    </row>
    <row r="38" spans="1:15" ht="12" customHeight="1" x14ac:dyDescent="0.2">
      <c r="A38" s="8"/>
      <c r="B38" s="9"/>
      <c r="C38" s="10" t="s">
        <v>40</v>
      </c>
      <c r="D38" s="11">
        <v>275683.94199999998</v>
      </c>
      <c r="E38" s="11">
        <v>0</v>
      </c>
      <c r="F38" s="12">
        <f t="shared" si="8"/>
        <v>275683.94199999998</v>
      </c>
      <c r="G38" s="11">
        <v>9546.3899299999994</v>
      </c>
      <c r="H38" s="11">
        <v>9546.3899299999994</v>
      </c>
      <c r="I38" s="12">
        <f t="shared" si="9"/>
        <v>266137.55206999998</v>
      </c>
    </row>
    <row r="39" spans="1:15" ht="12" customHeight="1" x14ac:dyDescent="0.2">
      <c r="A39" s="8"/>
      <c r="B39" s="9"/>
      <c r="C39" s="10" t="s">
        <v>41</v>
      </c>
      <c r="D39" s="11">
        <v>424399.44300000003</v>
      </c>
      <c r="E39" s="11">
        <v>0</v>
      </c>
      <c r="F39" s="12">
        <f t="shared" si="8"/>
        <v>424399.44300000003</v>
      </c>
      <c r="G39" s="11">
        <v>300908.42751000001</v>
      </c>
      <c r="H39" s="11">
        <v>300908.42751000001</v>
      </c>
      <c r="I39" s="12">
        <f t="shared" si="9"/>
        <v>123491.01549000002</v>
      </c>
    </row>
    <row r="40" spans="1:15" ht="12" customHeight="1" x14ac:dyDescent="0.2">
      <c r="A40" s="8"/>
      <c r="B40" s="9"/>
      <c r="C40" s="10" t="s">
        <v>42</v>
      </c>
      <c r="D40" s="11">
        <v>39144.512000000002</v>
      </c>
      <c r="E40" s="11">
        <v>0</v>
      </c>
      <c r="F40" s="12">
        <f t="shared" si="8"/>
        <v>39144.512000000002</v>
      </c>
      <c r="G40" s="11">
        <v>5088.7796100000005</v>
      </c>
      <c r="H40" s="11">
        <v>5088.7796100000005</v>
      </c>
      <c r="I40" s="12">
        <f t="shared" si="9"/>
        <v>34055.732390000005</v>
      </c>
    </row>
    <row r="41" spans="1:15" ht="8.1" customHeight="1" x14ac:dyDescent="0.2">
      <c r="A41" s="13"/>
      <c r="B41" s="14"/>
      <c r="C41" s="15"/>
      <c r="D41" s="7"/>
      <c r="E41" s="7"/>
      <c r="F41" s="12"/>
      <c r="G41" s="7"/>
      <c r="H41" s="7"/>
      <c r="I41" s="12"/>
    </row>
    <row r="42" spans="1:15" ht="12" customHeight="1" x14ac:dyDescent="0.2">
      <c r="A42" s="4"/>
      <c r="B42" s="5" t="s">
        <v>43</v>
      </c>
      <c r="C42" s="6"/>
      <c r="D42" s="7">
        <f t="shared" ref="D42:I42" si="10">SUM(D43:D46)</f>
        <v>42458425.357999995</v>
      </c>
      <c r="E42" s="7">
        <f t="shared" si="10"/>
        <v>0</v>
      </c>
      <c r="F42" s="7">
        <f t="shared" si="10"/>
        <v>42458425.357999995</v>
      </c>
      <c r="G42" s="7">
        <f t="shared" si="10"/>
        <v>16362172.21037</v>
      </c>
      <c r="H42" s="7">
        <f t="shared" si="10"/>
        <v>16343280.19176</v>
      </c>
      <c r="I42" s="7">
        <f t="shared" si="10"/>
        <v>26096253.147629999</v>
      </c>
    </row>
    <row r="43" spans="1:15" ht="12" customHeight="1" x14ac:dyDescent="0.2">
      <c r="A43" s="8"/>
      <c r="B43" s="9"/>
      <c r="C43" s="10" t="s">
        <v>44</v>
      </c>
      <c r="D43" s="11">
        <v>4541774.7659999998</v>
      </c>
      <c r="E43" s="11">
        <v>0</v>
      </c>
      <c r="F43" s="12">
        <f>+D43+E43</f>
        <v>4541774.7659999998</v>
      </c>
      <c r="G43" s="11">
        <f>1804928.89048-G80</f>
        <v>1739610.8933999999</v>
      </c>
      <c r="H43" s="11">
        <f>1804928.89048-H80</f>
        <v>1739610.8933999999</v>
      </c>
      <c r="I43" s="12">
        <f>+F43-G43</f>
        <v>2802163.8725999999</v>
      </c>
      <c r="J43" s="38"/>
    </row>
    <row r="44" spans="1:15" ht="18" customHeight="1" x14ac:dyDescent="0.2">
      <c r="A44" s="8"/>
      <c r="B44" s="9"/>
      <c r="C44" s="10" t="s">
        <v>45</v>
      </c>
      <c r="D44" s="11">
        <f>50035957.408-D81</f>
        <v>31474146.177999999</v>
      </c>
      <c r="E44" s="11">
        <v>0</v>
      </c>
      <c r="F44" s="12">
        <f>+D44+E44</f>
        <v>31474146.177999999</v>
      </c>
      <c r="G44" s="11">
        <f>13862162.10356-G81</f>
        <v>8661141.9815599993</v>
      </c>
      <c r="H44" s="11">
        <f>13843270.08495-H81</f>
        <v>8642249.9629499987</v>
      </c>
      <c r="I44" s="12">
        <f>+F44-G44</f>
        <v>22813004.19644</v>
      </c>
    </row>
    <row r="45" spans="1:15" ht="12" customHeight="1" x14ac:dyDescent="0.2">
      <c r="A45" s="8"/>
      <c r="B45" s="9"/>
      <c r="C45" s="10" t="s">
        <v>46</v>
      </c>
      <c r="D45" s="11">
        <v>0</v>
      </c>
      <c r="E45" s="11">
        <v>0</v>
      </c>
      <c r="F45" s="12">
        <f>+D45+E45</f>
        <v>0</v>
      </c>
      <c r="G45" s="11">
        <v>0</v>
      </c>
      <c r="H45" s="11">
        <v>0</v>
      </c>
      <c r="I45" s="12">
        <f>+F45-G45</f>
        <v>0</v>
      </c>
    </row>
    <row r="46" spans="1:15" ht="12" customHeight="1" x14ac:dyDescent="0.2">
      <c r="A46" s="8"/>
      <c r="B46" s="9"/>
      <c r="C46" s="10" t="s">
        <v>47</v>
      </c>
      <c r="D46" s="11">
        <v>6442504.4139999999</v>
      </c>
      <c r="E46" s="11">
        <v>0</v>
      </c>
      <c r="F46" s="12">
        <f>+D46+E46</f>
        <v>6442504.4139999999</v>
      </c>
      <c r="G46" s="11">
        <v>5961419.3354099998</v>
      </c>
      <c r="H46" s="11">
        <v>5961419.3354099998</v>
      </c>
      <c r="I46" s="12">
        <f>+F46-G46</f>
        <v>481085.07859000005</v>
      </c>
    </row>
    <row r="47" spans="1:15" ht="8.1" customHeight="1" x14ac:dyDescent="0.2">
      <c r="A47" s="13"/>
      <c r="B47" s="14"/>
      <c r="C47" s="15"/>
      <c r="D47" s="7"/>
      <c r="E47" s="7"/>
      <c r="F47" s="12"/>
      <c r="G47" s="7"/>
      <c r="H47" s="7"/>
      <c r="I47" s="12"/>
    </row>
    <row r="48" spans="1:15" ht="12" customHeight="1" x14ac:dyDescent="0.2">
      <c r="A48" s="21" t="s">
        <v>48</v>
      </c>
      <c r="B48" s="22"/>
      <c r="C48" s="23"/>
      <c r="D48" s="7">
        <f t="shared" ref="D48:I48" si="11">+D49+D59+D68+D79</f>
        <v>93111161.899999991</v>
      </c>
      <c r="E48" s="7">
        <f t="shared" si="11"/>
        <v>0</v>
      </c>
      <c r="F48" s="7">
        <f t="shared" si="11"/>
        <v>93111161.899999991</v>
      </c>
      <c r="G48" s="7">
        <f t="shared" si="11"/>
        <v>20958914.271079998</v>
      </c>
      <c r="H48" s="7">
        <f t="shared" si="11"/>
        <v>20958914.271079998</v>
      </c>
      <c r="I48" s="7">
        <f t="shared" si="11"/>
        <v>72152247.628920004</v>
      </c>
      <c r="J48" s="38"/>
      <c r="K48" s="38"/>
      <c r="L48" s="38"/>
      <c r="M48" s="38"/>
      <c r="N48" s="38"/>
      <c r="O48" s="38"/>
    </row>
    <row r="49" spans="1:11" ht="12" customHeight="1" x14ac:dyDescent="0.2">
      <c r="A49" s="4"/>
      <c r="B49" s="5" t="s">
        <v>16</v>
      </c>
      <c r="C49" s="6"/>
      <c r="D49" s="7">
        <f t="shared" ref="D49:I49" si="12">SUM(D50:D57)</f>
        <v>550295.1</v>
      </c>
      <c r="E49" s="7">
        <f t="shared" si="12"/>
        <v>0</v>
      </c>
      <c r="F49" s="7">
        <f t="shared" si="12"/>
        <v>550295.1</v>
      </c>
      <c r="G49" s="7">
        <f t="shared" si="12"/>
        <v>164869.905</v>
      </c>
      <c r="H49" s="7">
        <f t="shared" si="12"/>
        <v>164869.905</v>
      </c>
      <c r="I49" s="7">
        <f t="shared" si="12"/>
        <v>385425.19499999995</v>
      </c>
      <c r="K49" s="38"/>
    </row>
    <row r="50" spans="1:11" ht="12" customHeight="1" x14ac:dyDescent="0.2">
      <c r="A50" s="8"/>
      <c r="B50" s="9"/>
      <c r="C50" s="10" t="s">
        <v>17</v>
      </c>
      <c r="D50" s="11">
        <v>0</v>
      </c>
      <c r="E50" s="11">
        <v>0</v>
      </c>
      <c r="F50" s="12">
        <f t="shared" ref="F50:F57" si="13">+D50+E50</f>
        <v>0</v>
      </c>
      <c r="G50" s="11">
        <v>0</v>
      </c>
      <c r="H50" s="11">
        <v>0</v>
      </c>
      <c r="I50" s="12">
        <f t="shared" ref="I50:I57" si="14">+F50-G50</f>
        <v>0</v>
      </c>
      <c r="K50" s="38"/>
    </row>
    <row r="51" spans="1:11" ht="12" customHeight="1" x14ac:dyDescent="0.2">
      <c r="A51" s="8"/>
      <c r="B51" s="9"/>
      <c r="C51" s="10" t="s">
        <v>18</v>
      </c>
      <c r="D51" s="11">
        <v>0</v>
      </c>
      <c r="E51" s="11">
        <v>0</v>
      </c>
      <c r="F51" s="12">
        <f>+D51+E51</f>
        <v>0</v>
      </c>
      <c r="G51" s="11">
        <v>0</v>
      </c>
      <c r="H51" s="11">
        <f>G51</f>
        <v>0</v>
      </c>
      <c r="I51" s="12">
        <f t="shared" si="14"/>
        <v>0</v>
      </c>
    </row>
    <row r="52" spans="1:11" ht="12" customHeight="1" x14ac:dyDescent="0.2">
      <c r="A52" s="8"/>
      <c r="B52" s="9"/>
      <c r="C52" s="10" t="s">
        <v>19</v>
      </c>
      <c r="D52" s="11">
        <v>728.75</v>
      </c>
      <c r="E52" s="11">
        <v>0</v>
      </c>
      <c r="F52" s="12">
        <f t="shared" si="13"/>
        <v>728.75</v>
      </c>
      <c r="G52" s="11">
        <v>0</v>
      </c>
      <c r="H52" s="11">
        <v>0</v>
      </c>
      <c r="I52" s="12">
        <f t="shared" si="14"/>
        <v>728.75</v>
      </c>
      <c r="K52" s="38"/>
    </row>
    <row r="53" spans="1:11" ht="12" customHeight="1" x14ac:dyDescent="0.2">
      <c r="A53" s="8"/>
      <c r="B53" s="9"/>
      <c r="C53" s="10" t="s">
        <v>20</v>
      </c>
      <c r="D53" s="11">
        <v>0</v>
      </c>
      <c r="E53" s="11">
        <v>0</v>
      </c>
      <c r="F53" s="12">
        <f t="shared" si="13"/>
        <v>0</v>
      </c>
      <c r="G53" s="11">
        <v>0</v>
      </c>
      <c r="H53" s="11">
        <f>+G53</f>
        <v>0</v>
      </c>
      <c r="I53" s="12">
        <f t="shared" si="14"/>
        <v>0</v>
      </c>
    </row>
    <row r="54" spans="1:11" ht="12" customHeight="1" x14ac:dyDescent="0.2">
      <c r="A54" s="8"/>
      <c r="B54" s="9"/>
      <c r="C54" s="10" t="s">
        <v>21</v>
      </c>
      <c r="D54" s="11">
        <v>0</v>
      </c>
      <c r="E54" s="11">
        <v>0</v>
      </c>
      <c r="F54" s="12">
        <f t="shared" si="13"/>
        <v>0</v>
      </c>
      <c r="G54" s="11">
        <v>0</v>
      </c>
      <c r="H54" s="11">
        <v>0</v>
      </c>
      <c r="I54" s="12">
        <f t="shared" si="14"/>
        <v>0</v>
      </c>
    </row>
    <row r="55" spans="1:11" ht="12" customHeight="1" x14ac:dyDescent="0.2">
      <c r="A55" s="8"/>
      <c r="B55" s="9"/>
      <c r="C55" s="10" t="s">
        <v>22</v>
      </c>
      <c r="D55" s="11">
        <v>0</v>
      </c>
      <c r="E55" s="11">
        <v>0</v>
      </c>
      <c r="F55" s="12">
        <f t="shared" si="13"/>
        <v>0</v>
      </c>
      <c r="G55" s="11">
        <v>0</v>
      </c>
      <c r="H55" s="11">
        <v>0</v>
      </c>
      <c r="I55" s="12">
        <f t="shared" si="14"/>
        <v>0</v>
      </c>
    </row>
    <row r="56" spans="1:11" ht="12" customHeight="1" x14ac:dyDescent="0.2">
      <c r="A56" s="8"/>
      <c r="B56" s="9"/>
      <c r="C56" s="10" t="s">
        <v>23</v>
      </c>
      <c r="D56" s="11">
        <v>549566.35</v>
      </c>
      <c r="E56" s="11">
        <v>0</v>
      </c>
      <c r="F56" s="12">
        <f t="shared" si="13"/>
        <v>549566.35</v>
      </c>
      <c r="G56" s="11">
        <v>164869.905</v>
      </c>
      <c r="H56" s="11">
        <f>+G56</f>
        <v>164869.905</v>
      </c>
      <c r="I56" s="12">
        <f t="shared" si="14"/>
        <v>384696.44499999995</v>
      </c>
    </row>
    <row r="57" spans="1:11" ht="12" customHeight="1" x14ac:dyDescent="0.2">
      <c r="A57" s="8"/>
      <c r="B57" s="9"/>
      <c r="C57" s="10" t="s">
        <v>24</v>
      </c>
      <c r="D57" s="11">
        <v>0</v>
      </c>
      <c r="E57" s="11">
        <v>0</v>
      </c>
      <c r="F57" s="12">
        <f t="shared" si="13"/>
        <v>0</v>
      </c>
      <c r="G57" s="11">
        <v>0</v>
      </c>
      <c r="H57" s="11">
        <v>0</v>
      </c>
      <c r="I57" s="12">
        <f t="shared" si="14"/>
        <v>0</v>
      </c>
    </row>
    <row r="58" spans="1:11" ht="8.1" customHeight="1" x14ac:dyDescent="0.2">
      <c r="A58" s="13"/>
      <c r="B58" s="14"/>
      <c r="C58" s="15"/>
      <c r="D58" s="7"/>
      <c r="E58" s="7"/>
      <c r="F58" s="12"/>
      <c r="G58" s="7"/>
      <c r="H58" s="7"/>
      <c r="I58" s="12"/>
    </row>
    <row r="59" spans="1:11" ht="12" customHeight="1" x14ac:dyDescent="0.2">
      <c r="A59" s="4"/>
      <c r="B59" s="5" t="s">
        <v>25</v>
      </c>
      <c r="C59" s="6"/>
      <c r="D59" s="7">
        <f t="shared" ref="D59:I59" si="15">SUM(D60:D66)</f>
        <v>73409102.109999999</v>
      </c>
      <c r="E59" s="7">
        <f t="shared" si="15"/>
        <v>0</v>
      </c>
      <c r="F59" s="7">
        <f t="shared" si="15"/>
        <v>73409102.109999999</v>
      </c>
      <c r="G59" s="7">
        <f t="shared" si="15"/>
        <v>15527706.247</v>
      </c>
      <c r="H59" s="7">
        <f t="shared" si="15"/>
        <v>15527706.247</v>
      </c>
      <c r="I59" s="7">
        <f t="shared" si="15"/>
        <v>57881395.863000005</v>
      </c>
    </row>
    <row r="60" spans="1:11" ht="12" customHeight="1" x14ac:dyDescent="0.2">
      <c r="A60" s="8"/>
      <c r="B60" s="9"/>
      <c r="C60" s="10" t="s">
        <v>26</v>
      </c>
      <c r="D60" s="11">
        <v>0</v>
      </c>
      <c r="E60" s="11">
        <v>0</v>
      </c>
      <c r="F60" s="12">
        <f t="shared" ref="F60:F66" si="16">+D60+E60</f>
        <v>0</v>
      </c>
      <c r="G60" s="11">
        <v>0</v>
      </c>
      <c r="H60" s="11">
        <f>+G60</f>
        <v>0</v>
      </c>
      <c r="I60" s="12">
        <f t="shared" ref="I60:I66" si="17">+F60-G60</f>
        <v>0</v>
      </c>
    </row>
    <row r="61" spans="1:11" ht="12" customHeight="1" x14ac:dyDescent="0.2">
      <c r="A61" s="8"/>
      <c r="B61" s="9"/>
      <c r="C61" s="10" t="s">
        <v>27</v>
      </c>
      <c r="D61" s="11">
        <v>561929.68999999994</v>
      </c>
      <c r="E61" s="11">
        <v>0</v>
      </c>
      <c r="F61" s="12">
        <f t="shared" si="16"/>
        <v>561929.68999999994</v>
      </c>
      <c r="G61" s="11">
        <v>279696.68099999998</v>
      </c>
      <c r="H61" s="11">
        <f>G61</f>
        <v>279696.68099999998</v>
      </c>
      <c r="I61" s="12">
        <f t="shared" si="17"/>
        <v>282233.00899999996</v>
      </c>
    </row>
    <row r="62" spans="1:11" ht="12" customHeight="1" x14ac:dyDescent="0.2">
      <c r="A62" s="8"/>
      <c r="B62" s="9"/>
      <c r="C62" s="10" t="s">
        <v>28</v>
      </c>
      <c r="D62" s="11">
        <v>21878415.440000001</v>
      </c>
      <c r="E62" s="11">
        <v>0</v>
      </c>
      <c r="F62" s="12">
        <f>+D62+E62</f>
        <v>21878415.440000001</v>
      </c>
      <c r="G62" s="11">
        <v>2869307.2220000001</v>
      </c>
      <c r="H62" s="11">
        <f>+G62</f>
        <v>2869307.2220000001</v>
      </c>
      <c r="I62" s="12">
        <f>+F62-G62</f>
        <v>19009108.218000002</v>
      </c>
    </row>
    <row r="63" spans="1:11" ht="12" customHeight="1" x14ac:dyDescent="0.2">
      <c r="A63" s="8"/>
      <c r="B63" s="9"/>
      <c r="C63" s="10" t="s">
        <v>29</v>
      </c>
      <c r="D63" s="11">
        <v>348.01</v>
      </c>
      <c r="E63" s="11">
        <v>0</v>
      </c>
      <c r="F63" s="12">
        <f t="shared" si="16"/>
        <v>348.01</v>
      </c>
      <c r="G63" s="11">
        <v>0</v>
      </c>
      <c r="H63" s="11">
        <f>+G63</f>
        <v>0</v>
      </c>
      <c r="I63" s="12">
        <f t="shared" si="17"/>
        <v>348.01</v>
      </c>
    </row>
    <row r="64" spans="1:11" ht="12" customHeight="1" x14ac:dyDescent="0.2">
      <c r="A64" s="8"/>
      <c r="B64" s="9"/>
      <c r="C64" s="10" t="s">
        <v>30</v>
      </c>
      <c r="D64" s="11">
        <f>46282691.49+4659339.6</f>
        <v>50942031.090000004</v>
      </c>
      <c r="E64" s="11">
        <v>0</v>
      </c>
      <c r="F64" s="12">
        <f t="shared" si="16"/>
        <v>50942031.090000004</v>
      </c>
      <c r="G64" s="11">
        <v>11918582.01</v>
      </c>
      <c r="H64" s="11">
        <f>+G64</f>
        <v>11918582.01</v>
      </c>
      <c r="I64" s="12">
        <f t="shared" si="17"/>
        <v>39023449.080000006</v>
      </c>
    </row>
    <row r="65" spans="1:11" ht="12" customHeight="1" x14ac:dyDescent="0.2">
      <c r="A65" s="8"/>
      <c r="B65" s="9"/>
      <c r="C65" s="10" t="s">
        <v>31</v>
      </c>
      <c r="D65" s="11">
        <v>26377.88</v>
      </c>
      <c r="E65" s="11">
        <v>0</v>
      </c>
      <c r="F65" s="12">
        <f t="shared" si="16"/>
        <v>26377.88</v>
      </c>
      <c r="G65" s="11">
        <v>460120.33399999997</v>
      </c>
      <c r="H65" s="11">
        <f>+G65</f>
        <v>460120.33399999997</v>
      </c>
      <c r="I65" s="12">
        <f t="shared" si="17"/>
        <v>-433742.45399999997</v>
      </c>
    </row>
    <row r="66" spans="1:11" ht="12" customHeight="1" x14ac:dyDescent="0.2">
      <c r="A66" s="8"/>
      <c r="B66" s="9"/>
      <c r="C66" s="10" t="s">
        <v>32</v>
      </c>
      <c r="D66" s="11">
        <v>0</v>
      </c>
      <c r="E66" s="11">
        <v>0</v>
      </c>
      <c r="F66" s="12">
        <f t="shared" si="16"/>
        <v>0</v>
      </c>
      <c r="G66" s="11">
        <v>0</v>
      </c>
      <c r="H66" s="11">
        <v>0</v>
      </c>
      <c r="I66" s="12">
        <f t="shared" si="17"/>
        <v>0</v>
      </c>
    </row>
    <row r="67" spans="1:11" ht="8.1" customHeight="1" x14ac:dyDescent="0.2">
      <c r="A67" s="13"/>
      <c r="B67" s="14"/>
      <c r="C67" s="15"/>
      <c r="D67" s="7"/>
      <c r="E67" s="7"/>
      <c r="F67" s="12"/>
      <c r="G67" s="7"/>
      <c r="H67" s="7"/>
      <c r="I67" s="12"/>
    </row>
    <row r="68" spans="1:11" ht="12" customHeight="1" x14ac:dyDescent="0.2">
      <c r="A68" s="4"/>
      <c r="B68" s="5" t="s">
        <v>33</v>
      </c>
      <c r="C68" s="6"/>
      <c r="D68" s="7">
        <f t="shared" ref="D68:I68" si="18">SUM(D69:D77)</f>
        <v>589953.46</v>
      </c>
      <c r="E68" s="7">
        <f t="shared" si="18"/>
        <v>0</v>
      </c>
      <c r="F68" s="7">
        <f t="shared" si="18"/>
        <v>589953.46</v>
      </c>
      <c r="G68" s="7">
        <f t="shared" si="18"/>
        <v>0</v>
      </c>
      <c r="H68" s="7">
        <f t="shared" si="18"/>
        <v>0</v>
      </c>
      <c r="I68" s="7">
        <f t="shared" si="18"/>
        <v>589953.46</v>
      </c>
    </row>
    <row r="69" spans="1:11" ht="12" customHeight="1" x14ac:dyDescent="0.2">
      <c r="A69" s="8"/>
      <c r="B69" s="9"/>
      <c r="C69" s="10" t="s">
        <v>34</v>
      </c>
      <c r="D69" s="11">
        <v>0</v>
      </c>
      <c r="E69" s="11">
        <v>0</v>
      </c>
      <c r="F69" s="12">
        <f t="shared" ref="F69:F77" si="19">+D69+E69</f>
        <v>0</v>
      </c>
      <c r="G69" s="11">
        <v>0</v>
      </c>
      <c r="H69" s="11">
        <f>+G69</f>
        <v>0</v>
      </c>
      <c r="I69" s="12">
        <f t="shared" ref="I69:I77" si="20">+F69-G69</f>
        <v>0</v>
      </c>
    </row>
    <row r="70" spans="1:11" ht="12" customHeight="1" x14ac:dyDescent="0.2">
      <c r="A70" s="8"/>
      <c r="B70" s="9"/>
      <c r="C70" s="10" t="s">
        <v>35</v>
      </c>
      <c r="D70" s="11">
        <v>589953.46</v>
      </c>
      <c r="E70" s="11">
        <v>0</v>
      </c>
      <c r="F70" s="12">
        <f t="shared" si="19"/>
        <v>589953.46</v>
      </c>
      <c r="G70" s="11">
        <v>0</v>
      </c>
      <c r="H70" s="11">
        <f t="shared" ref="H70:H77" si="21">+G70</f>
        <v>0</v>
      </c>
      <c r="I70" s="12">
        <f t="shared" si="20"/>
        <v>589953.46</v>
      </c>
    </row>
    <row r="71" spans="1:11" ht="12" customHeight="1" x14ac:dyDescent="0.2">
      <c r="A71" s="8"/>
      <c r="B71" s="9"/>
      <c r="C71" s="10" t="s">
        <v>36</v>
      </c>
      <c r="D71" s="11">
        <v>0</v>
      </c>
      <c r="E71" s="11">
        <v>0</v>
      </c>
      <c r="F71" s="12">
        <f t="shared" si="19"/>
        <v>0</v>
      </c>
      <c r="G71" s="11">
        <v>0</v>
      </c>
      <c r="H71" s="11">
        <f t="shared" si="21"/>
        <v>0</v>
      </c>
      <c r="I71" s="12">
        <f t="shared" si="20"/>
        <v>0</v>
      </c>
    </row>
    <row r="72" spans="1:11" ht="12" customHeight="1" x14ac:dyDescent="0.2">
      <c r="A72" s="8"/>
      <c r="B72" s="9"/>
      <c r="C72" s="10" t="s">
        <v>37</v>
      </c>
      <c r="D72" s="11">
        <v>0</v>
      </c>
      <c r="E72" s="11">
        <v>0</v>
      </c>
      <c r="F72" s="12">
        <f t="shared" si="19"/>
        <v>0</v>
      </c>
      <c r="G72" s="11">
        <v>0</v>
      </c>
      <c r="H72" s="11">
        <f t="shared" si="21"/>
        <v>0</v>
      </c>
      <c r="I72" s="12">
        <f t="shared" si="20"/>
        <v>0</v>
      </c>
    </row>
    <row r="73" spans="1:11" ht="12" customHeight="1" x14ac:dyDescent="0.2">
      <c r="A73" s="8"/>
      <c r="B73" s="9"/>
      <c r="C73" s="10" t="s">
        <v>38</v>
      </c>
      <c r="D73" s="11">
        <v>0</v>
      </c>
      <c r="E73" s="11">
        <v>0</v>
      </c>
      <c r="F73" s="12">
        <f t="shared" si="19"/>
        <v>0</v>
      </c>
      <c r="G73" s="11">
        <v>0</v>
      </c>
      <c r="H73" s="11">
        <f t="shared" si="21"/>
        <v>0</v>
      </c>
      <c r="I73" s="12">
        <f t="shared" si="20"/>
        <v>0</v>
      </c>
    </row>
    <row r="74" spans="1:11" ht="12" customHeight="1" x14ac:dyDescent="0.2">
      <c r="A74" s="8"/>
      <c r="B74" s="9"/>
      <c r="C74" s="10" t="s">
        <v>39</v>
      </c>
      <c r="D74" s="11">
        <v>0</v>
      </c>
      <c r="E74" s="11">
        <v>0</v>
      </c>
      <c r="F74" s="12">
        <f t="shared" si="19"/>
        <v>0</v>
      </c>
      <c r="G74" s="11">
        <v>0</v>
      </c>
      <c r="H74" s="11">
        <f t="shared" si="21"/>
        <v>0</v>
      </c>
      <c r="I74" s="12">
        <f t="shared" si="20"/>
        <v>0</v>
      </c>
      <c r="K74" s="38"/>
    </row>
    <row r="75" spans="1:11" ht="12" customHeight="1" x14ac:dyDescent="0.2">
      <c r="A75" s="8"/>
      <c r="B75" s="9"/>
      <c r="C75" s="10" t="s">
        <v>40</v>
      </c>
      <c r="D75" s="11">
        <v>0</v>
      </c>
      <c r="E75" s="11">
        <v>0</v>
      </c>
      <c r="F75" s="12">
        <f t="shared" si="19"/>
        <v>0</v>
      </c>
      <c r="G75" s="11">
        <v>0</v>
      </c>
      <c r="H75" s="11">
        <f t="shared" si="21"/>
        <v>0</v>
      </c>
      <c r="I75" s="12">
        <f t="shared" si="20"/>
        <v>0</v>
      </c>
    </row>
    <row r="76" spans="1:11" ht="12" customHeight="1" x14ac:dyDescent="0.2">
      <c r="A76" s="8"/>
      <c r="B76" s="9"/>
      <c r="C76" s="10" t="s">
        <v>41</v>
      </c>
      <c r="D76" s="11">
        <v>0</v>
      </c>
      <c r="E76" s="11">
        <v>0</v>
      </c>
      <c r="F76" s="12">
        <f t="shared" si="19"/>
        <v>0</v>
      </c>
      <c r="G76" s="11">
        <v>0</v>
      </c>
      <c r="H76" s="11">
        <f t="shared" si="21"/>
        <v>0</v>
      </c>
      <c r="I76" s="12">
        <f t="shared" si="20"/>
        <v>0</v>
      </c>
    </row>
    <row r="77" spans="1:11" ht="12" customHeight="1" x14ac:dyDescent="0.2">
      <c r="A77" s="8"/>
      <c r="B77" s="9"/>
      <c r="C77" s="10" t="s">
        <v>42</v>
      </c>
      <c r="D77" s="11">
        <v>0</v>
      </c>
      <c r="E77" s="11">
        <v>0</v>
      </c>
      <c r="F77" s="12">
        <f t="shared" si="19"/>
        <v>0</v>
      </c>
      <c r="G77" s="11">
        <v>0</v>
      </c>
      <c r="H77" s="11">
        <f t="shared" si="21"/>
        <v>0</v>
      </c>
      <c r="I77" s="12">
        <f t="shared" si="20"/>
        <v>0</v>
      </c>
    </row>
    <row r="78" spans="1:11" ht="8.1" customHeight="1" x14ac:dyDescent="0.2">
      <c r="A78" s="13"/>
      <c r="B78" s="14"/>
      <c r="C78" s="15"/>
      <c r="D78" s="7"/>
      <c r="E78" s="7"/>
      <c r="F78" s="12"/>
      <c r="G78" s="7"/>
      <c r="H78" s="7"/>
      <c r="I78" s="12"/>
    </row>
    <row r="79" spans="1:11" ht="14.1" customHeight="1" x14ac:dyDescent="0.2">
      <c r="A79" s="4"/>
      <c r="B79" s="5" t="s">
        <v>43</v>
      </c>
      <c r="C79" s="6"/>
      <c r="D79" s="7">
        <f t="shared" ref="D79:I79" si="22">SUM(D80:D83)</f>
        <v>18561811.23</v>
      </c>
      <c r="E79" s="7">
        <f t="shared" si="22"/>
        <v>0</v>
      </c>
      <c r="F79" s="7">
        <f t="shared" si="22"/>
        <v>18561811.23</v>
      </c>
      <c r="G79" s="7">
        <f t="shared" si="22"/>
        <v>5266338.1190800006</v>
      </c>
      <c r="H79" s="7">
        <f t="shared" si="22"/>
        <v>5266338.1190800006</v>
      </c>
      <c r="I79" s="7">
        <f t="shared" si="22"/>
        <v>13295473.110919999</v>
      </c>
    </row>
    <row r="80" spans="1:11" ht="14.1" customHeight="1" x14ac:dyDescent="0.2">
      <c r="A80" s="8"/>
      <c r="B80" s="9"/>
      <c r="C80" s="10" t="s">
        <v>44</v>
      </c>
      <c r="D80" s="11">
        <v>0</v>
      </c>
      <c r="E80" s="11">
        <v>0</v>
      </c>
      <c r="F80" s="12">
        <f>+D80+E80</f>
        <v>0</v>
      </c>
      <c r="G80" s="11">
        <v>65317.997080000001</v>
      </c>
      <c r="H80" s="11">
        <f>+G80</f>
        <v>65317.997080000001</v>
      </c>
      <c r="I80" s="12">
        <f>+F80-G80</f>
        <v>-65317.997080000001</v>
      </c>
    </row>
    <row r="81" spans="1:11" ht="14.1" customHeight="1" x14ac:dyDescent="0.2">
      <c r="A81" s="8"/>
      <c r="B81" s="9"/>
      <c r="C81" s="10" t="s">
        <v>45</v>
      </c>
      <c r="D81" s="11">
        <v>18561811.23</v>
      </c>
      <c r="E81" s="11">
        <v>0</v>
      </c>
      <c r="F81" s="12">
        <f>+D81+E81</f>
        <v>18561811.23</v>
      </c>
      <c r="G81" s="11">
        <v>5201020.1220000004</v>
      </c>
      <c r="H81" s="11">
        <v>5201020.1220000004</v>
      </c>
      <c r="I81" s="12">
        <f>+F81-G81</f>
        <v>13360791.107999999</v>
      </c>
      <c r="K81" s="38"/>
    </row>
    <row r="82" spans="1:11" ht="14.1" customHeight="1" x14ac:dyDescent="0.2">
      <c r="A82" s="8"/>
      <c r="B82" s="9"/>
      <c r="C82" s="10" t="s">
        <v>46</v>
      </c>
      <c r="D82" s="11">
        <v>0</v>
      </c>
      <c r="E82" s="11">
        <v>0</v>
      </c>
      <c r="F82" s="12">
        <f>+D82+E82</f>
        <v>0</v>
      </c>
      <c r="G82" s="11">
        <v>0</v>
      </c>
      <c r="H82" s="11">
        <v>0</v>
      </c>
      <c r="I82" s="12">
        <f>+F82-G82</f>
        <v>0</v>
      </c>
    </row>
    <row r="83" spans="1:11" ht="14.1" customHeight="1" x14ac:dyDescent="0.2">
      <c r="A83" s="8"/>
      <c r="B83" s="9"/>
      <c r="C83" s="10" t="s">
        <v>47</v>
      </c>
      <c r="D83" s="11">
        <v>0</v>
      </c>
      <c r="E83" s="11">
        <v>0</v>
      </c>
      <c r="F83" s="12">
        <f>+D83+E83</f>
        <v>0</v>
      </c>
      <c r="G83" s="11">
        <v>0</v>
      </c>
      <c r="H83" s="11">
        <v>0</v>
      </c>
      <c r="I83" s="12">
        <f>+F83-G83</f>
        <v>0</v>
      </c>
    </row>
    <row r="84" spans="1:11" ht="8.1" customHeight="1" x14ac:dyDescent="0.2">
      <c r="A84" s="13"/>
      <c r="B84" s="14"/>
      <c r="C84" s="15"/>
      <c r="D84" s="7"/>
      <c r="E84" s="7"/>
      <c r="F84" s="12"/>
      <c r="G84" s="7"/>
      <c r="H84" s="7"/>
      <c r="I84" s="12"/>
    </row>
    <row r="85" spans="1:11" ht="14.25" x14ac:dyDescent="0.2">
      <c r="A85" s="21" t="s">
        <v>49</v>
      </c>
      <c r="B85" s="22"/>
      <c r="C85" s="23"/>
      <c r="D85" s="7">
        <f t="shared" ref="D85:I85" si="23">+D11+D48</f>
        <v>284609933.48699993</v>
      </c>
      <c r="E85" s="7">
        <f t="shared" si="23"/>
        <v>0</v>
      </c>
      <c r="F85" s="7">
        <f t="shared" si="23"/>
        <v>284609933.48699993</v>
      </c>
      <c r="G85" s="7">
        <f>+G11+G48</f>
        <v>77509140.788739994</v>
      </c>
      <c r="H85" s="7">
        <f t="shared" si="23"/>
        <v>76700394.051090002</v>
      </c>
      <c r="I85" s="7">
        <f t="shared" si="23"/>
        <v>207100792.69826001</v>
      </c>
    </row>
    <row r="86" spans="1:11" ht="8.1" customHeight="1" x14ac:dyDescent="0.2">
      <c r="A86" s="16"/>
      <c r="B86" s="17"/>
      <c r="C86" s="18"/>
      <c r="D86" s="19"/>
      <c r="E86" s="19"/>
      <c r="F86" s="19"/>
      <c r="G86" s="19"/>
      <c r="H86" s="19"/>
      <c r="I86" s="20"/>
    </row>
    <row r="87" spans="1:11" ht="14.25" x14ac:dyDescent="0.2">
      <c r="D87" s="39"/>
      <c r="E87" s="39"/>
      <c r="F87" s="39"/>
      <c r="G87" s="39"/>
      <c r="H87" s="39"/>
      <c r="I87" s="39"/>
    </row>
  </sheetData>
  <mergeCells count="14">
    <mergeCell ref="A6:I6"/>
    <mergeCell ref="A1:I1"/>
    <mergeCell ref="A2:I2"/>
    <mergeCell ref="A3:I3"/>
    <mergeCell ref="A4:I4"/>
    <mergeCell ref="A5:I5"/>
    <mergeCell ref="A48:C48"/>
    <mergeCell ref="A85:C85"/>
    <mergeCell ref="A7:I7"/>
    <mergeCell ref="A8:C9"/>
    <mergeCell ref="D8:H8"/>
    <mergeCell ref="I8:I9"/>
    <mergeCell ref="A10:C10"/>
    <mergeCell ref="A11:C1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DEF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2022-08-26T18:35:29Z</cp:lastPrinted>
  <dcterms:created xsi:type="dcterms:W3CDTF">2022-08-26T17:19:25Z</dcterms:created>
  <dcterms:modified xsi:type="dcterms:W3CDTF">2022-08-26T18:35:40Z</dcterms:modified>
</cp:coreProperties>
</file>