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Formato 6c DE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3" i="1" l="1"/>
  <c r="I83" i="1" s="1"/>
  <c r="F82" i="1"/>
  <c r="I82" i="1" s="1"/>
  <c r="H81" i="1"/>
  <c r="F81" i="1"/>
  <c r="I81" i="1" s="1"/>
  <c r="H80" i="1"/>
  <c r="F80" i="1"/>
  <c r="I80" i="1" s="1"/>
  <c r="I79" i="1" s="1"/>
  <c r="H79" i="1"/>
  <c r="G79" i="1"/>
  <c r="F79" i="1"/>
  <c r="E79" i="1"/>
  <c r="D79" i="1"/>
  <c r="H77" i="1"/>
  <c r="F77" i="1"/>
  <c r="I77" i="1" s="1"/>
  <c r="H76" i="1"/>
  <c r="F76" i="1"/>
  <c r="I76" i="1" s="1"/>
  <c r="H75" i="1"/>
  <c r="F75" i="1"/>
  <c r="I75" i="1" s="1"/>
  <c r="H74" i="1"/>
  <c r="F74" i="1"/>
  <c r="I74" i="1" s="1"/>
  <c r="H73" i="1"/>
  <c r="F73" i="1"/>
  <c r="I73" i="1" s="1"/>
  <c r="H72" i="1"/>
  <c r="F72" i="1"/>
  <c r="I72" i="1" s="1"/>
  <c r="H71" i="1"/>
  <c r="F71" i="1"/>
  <c r="I71" i="1" s="1"/>
  <c r="H70" i="1"/>
  <c r="F70" i="1"/>
  <c r="F68" i="1" s="1"/>
  <c r="H69" i="1"/>
  <c r="H68" i="1" s="1"/>
  <c r="H48" i="1" s="1"/>
  <c r="F69" i="1"/>
  <c r="I69" i="1" s="1"/>
  <c r="G68" i="1"/>
  <c r="G48" i="1" s="1"/>
  <c r="E68" i="1"/>
  <c r="E48" i="1" s="1"/>
  <c r="D68" i="1"/>
  <c r="I66" i="1"/>
  <c r="F66" i="1"/>
  <c r="H65" i="1"/>
  <c r="F65" i="1"/>
  <c r="I65" i="1" s="1"/>
  <c r="H64" i="1"/>
  <c r="D64" i="1"/>
  <c r="F64" i="1" s="1"/>
  <c r="H63" i="1"/>
  <c r="H26" i="1" s="1"/>
  <c r="F63" i="1"/>
  <c r="I63" i="1" s="1"/>
  <c r="H62" i="1"/>
  <c r="F62" i="1"/>
  <c r="I62" i="1" s="1"/>
  <c r="H61" i="1"/>
  <c r="H24" i="1" s="1"/>
  <c r="F61" i="1"/>
  <c r="I61" i="1" s="1"/>
  <c r="H60" i="1"/>
  <c r="F60" i="1"/>
  <c r="I60" i="1" s="1"/>
  <c r="H59" i="1"/>
  <c r="G59" i="1"/>
  <c r="E59" i="1"/>
  <c r="D59" i="1"/>
  <c r="H57" i="1"/>
  <c r="F57" i="1"/>
  <c r="I57" i="1" s="1"/>
  <c r="H56" i="1"/>
  <c r="F56" i="1"/>
  <c r="I56" i="1" s="1"/>
  <c r="F55" i="1"/>
  <c r="I55" i="1" s="1"/>
  <c r="F54" i="1"/>
  <c r="I54" i="1" s="1"/>
  <c r="H53" i="1"/>
  <c r="F53" i="1"/>
  <c r="I53" i="1" s="1"/>
  <c r="I52" i="1"/>
  <c r="F52" i="1"/>
  <c r="H51" i="1"/>
  <c r="F51" i="1"/>
  <c r="I51" i="1" s="1"/>
  <c r="F50" i="1"/>
  <c r="I50" i="1" s="1"/>
  <c r="H49" i="1"/>
  <c r="G49" i="1"/>
  <c r="F49" i="1"/>
  <c r="E49" i="1"/>
  <c r="D49" i="1"/>
  <c r="D48" i="1"/>
  <c r="F46" i="1"/>
  <c r="I46" i="1" s="1"/>
  <c r="F45" i="1"/>
  <c r="I45" i="1" s="1"/>
  <c r="H44" i="1"/>
  <c r="H42" i="1" s="1"/>
  <c r="G44" i="1"/>
  <c r="F44" i="1"/>
  <c r="I44" i="1" s="1"/>
  <c r="D44" i="1"/>
  <c r="H43" i="1"/>
  <c r="G43" i="1"/>
  <c r="I43" i="1" s="1"/>
  <c r="F43" i="1"/>
  <c r="G42" i="1"/>
  <c r="E42" i="1"/>
  <c r="D42" i="1"/>
  <c r="I40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H33" i="1"/>
  <c r="G33" i="1"/>
  <c r="D33" i="1"/>
  <c r="F33" i="1" s="1"/>
  <c r="I33" i="1" s="1"/>
  <c r="H32" i="1"/>
  <c r="H31" i="1" s="1"/>
  <c r="G32" i="1"/>
  <c r="F32" i="1"/>
  <c r="I32" i="1" s="1"/>
  <c r="D32" i="1"/>
  <c r="G31" i="1"/>
  <c r="E31" i="1"/>
  <c r="I29" i="1"/>
  <c r="F29" i="1"/>
  <c r="H28" i="1"/>
  <c r="G28" i="1"/>
  <c r="D28" i="1"/>
  <c r="F28" i="1" s="1"/>
  <c r="I28" i="1" s="1"/>
  <c r="H27" i="1"/>
  <c r="G27" i="1"/>
  <c r="G26" i="1"/>
  <c r="D26" i="1"/>
  <c r="F26" i="1" s="1"/>
  <c r="I26" i="1" s="1"/>
  <c r="H25" i="1"/>
  <c r="G25" i="1"/>
  <c r="F25" i="1"/>
  <c r="I25" i="1" s="1"/>
  <c r="D25" i="1"/>
  <c r="G24" i="1"/>
  <c r="G22" i="1" s="1"/>
  <c r="D24" i="1"/>
  <c r="F24" i="1" s="1"/>
  <c r="H23" i="1"/>
  <c r="H22" i="1" s="1"/>
  <c r="G23" i="1"/>
  <c r="F23" i="1"/>
  <c r="I23" i="1" s="1"/>
  <c r="E22" i="1"/>
  <c r="H20" i="1"/>
  <c r="G20" i="1"/>
  <c r="F20" i="1"/>
  <c r="I20" i="1" s="1"/>
  <c r="H19" i="1"/>
  <c r="H12" i="1" s="1"/>
  <c r="G19" i="1"/>
  <c r="F19" i="1"/>
  <c r="I19" i="1" s="1"/>
  <c r="D19" i="1"/>
  <c r="I18" i="1"/>
  <c r="F18" i="1"/>
  <c r="I17" i="1"/>
  <c r="F17" i="1"/>
  <c r="I16" i="1"/>
  <c r="F16" i="1"/>
  <c r="D15" i="1"/>
  <c r="F14" i="1"/>
  <c r="I14" i="1" s="1"/>
  <c r="F13" i="1"/>
  <c r="D13" i="1"/>
  <c r="G12" i="1"/>
  <c r="G11" i="1" s="1"/>
  <c r="G85" i="1" s="1"/>
  <c r="E12" i="1"/>
  <c r="E11" i="1"/>
  <c r="E85" i="1" s="1"/>
  <c r="H11" i="1" l="1"/>
  <c r="H85" i="1" s="1"/>
  <c r="I64" i="1"/>
  <c r="I59" i="1" s="1"/>
  <c r="F59" i="1"/>
  <c r="F48" i="1" s="1"/>
  <c r="I13" i="1"/>
  <c r="F15" i="1"/>
  <c r="I15" i="1" s="1"/>
  <c r="D12" i="1"/>
  <c r="I24" i="1"/>
  <c r="I31" i="1"/>
  <c r="I42" i="1"/>
  <c r="I49" i="1"/>
  <c r="I68" i="1"/>
  <c r="I70" i="1"/>
  <c r="D27" i="1"/>
  <c r="D31" i="1"/>
  <c r="F31" i="1"/>
  <c r="F42" i="1"/>
  <c r="F27" i="1" l="1"/>
  <c r="D22" i="1"/>
  <c r="D11" i="1" s="1"/>
  <c r="D85" i="1" s="1"/>
  <c r="I12" i="1"/>
  <c r="I48" i="1"/>
  <c r="F12" i="1"/>
  <c r="I11" i="1" l="1"/>
  <c r="I85" i="1" s="1"/>
  <c r="I27" i="1"/>
  <c r="I22" i="1" s="1"/>
  <c r="F22" i="1"/>
  <c r="F11" i="1" s="1"/>
  <c r="F85" i="1" s="1"/>
</calcChain>
</file>

<file path=xl/sharedStrings.xml><?xml version="1.0" encoding="utf-8"?>
<sst xmlns="http://schemas.openxmlformats.org/spreadsheetml/2006/main" count="82" uniqueCount="50">
  <si>
    <t>Formato 6 c) Estado Analítico del Ejercicio del Presupuesto de Egresos Detallado - LDF</t>
  </si>
  <si>
    <t>(Clasificación Funcional)</t>
  </si>
  <si>
    <t>Sector Central del Poder Ejecutivo del Estado Libre y Soberano de México</t>
  </si>
  <si>
    <t>Estado Analítico del Ejercicio del Presupuesto de Egresos Detallado - LDF</t>
  </si>
  <si>
    <t>Clasificación Funcional (Finalidad y Función)</t>
  </si>
  <si>
    <t>Del 1 de marzo al 30 de septiembre de 2022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</si>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</sst>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164" fontId="3" fillId="0" borderId="9" xfId="0" applyNumberFormat="1" applyFont="1" applyFill="1" applyBorder="1" applyAlignment="1">
      <alignment horizontal="right" vertical="center" wrapText="1"/>
    </xf>
    <xf numFmtId="0" fontId="5" fillId="0" borderId="7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 wrapText="1"/>
    </xf>
    <xf numFmtId="164" fontId="3" fillId="0" borderId="9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164" fontId="4" fillId="0" borderId="9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justify" vertical="center"/>
    </xf>
    <xf numFmtId="0" fontId="3" fillId="0" borderId="8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/>
    </xf>
    <xf numFmtId="0" fontId="3" fillId="0" borderId="11" xfId="0" applyFont="1" applyFill="1" applyBorder="1" applyAlignment="1">
      <alignment horizontal="justify" vertical="center" wrapText="1"/>
    </xf>
    <xf numFmtId="164" fontId="3" fillId="0" borderId="12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>
      <alignment horizontal="right" vertical="center" wrapText="1"/>
    </xf>
    <xf numFmtId="0" fontId="5" fillId="0" borderId="0" xfId="0" applyFont="1" applyFill="1"/>
    <xf numFmtId="164" fontId="5" fillId="0" borderId="0" xfId="0" applyNumberFormat="1" applyFont="1" applyFill="1"/>
    <xf numFmtId="43" fontId="6" fillId="0" borderId="0" xfId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O87"/>
  <sheetViews>
    <sheetView showGridLines="0" tabSelected="1" zoomScale="130" zoomScaleNormal="130" workbookViewId="0">
      <selection activeCell="C15" sqref="C15"/>
    </sheetView>
  </sheetViews>
  <sheetFormatPr baseColWidth="10" defaultColWidth="11.42578125" defaultRowHeight="0" customHeight="1" zeroHeight="1" x14ac:dyDescent="0.2"/>
  <cols>
    <col min="1" max="1" width="1.5703125" style="36" customWidth="1"/>
    <col min="2" max="2" width="0.85546875" style="36" customWidth="1"/>
    <col min="3" max="3" width="52.7109375" style="36" customWidth="1"/>
    <col min="4" max="4" width="11" style="36" bestFit="1" customWidth="1"/>
    <col min="5" max="5" width="10.5703125" style="36" bestFit="1" customWidth="1"/>
    <col min="6" max="6" width="10.7109375" style="36" bestFit="1" customWidth="1"/>
    <col min="7" max="7" width="10.5703125" style="36" bestFit="1" customWidth="1"/>
    <col min="8" max="8" width="10.85546875" style="36" bestFit="1" customWidth="1"/>
    <col min="9" max="9" width="11.5703125" style="36" bestFit="1" customWidth="1"/>
    <col min="10" max="10" width="12.5703125" style="36" bestFit="1" customWidth="1"/>
    <col min="11" max="11" width="13" style="36" bestFit="1" customWidth="1"/>
    <col min="12" max="12" width="14.7109375" style="36" customWidth="1"/>
    <col min="13" max="14" width="12.5703125" style="36" bestFit="1" customWidth="1"/>
    <col min="15" max="15" width="11.5703125" style="36" bestFit="1" customWidth="1"/>
    <col min="16" max="16384" width="11.42578125" style="36"/>
  </cols>
  <sheetData>
    <row r="1" spans="1:9" ht="13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1.25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8.25" customHeight="1" x14ac:dyDescent="0.2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10.5" customHeight="1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9.75" customHeight="1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9" ht="11.25" customHeight="1" x14ac:dyDescent="0.2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9" ht="8.25" customHeight="1" x14ac:dyDescent="0.2">
      <c r="A7" s="4" t="s">
        <v>6</v>
      </c>
      <c r="B7" s="4"/>
      <c r="C7" s="4"/>
      <c r="D7" s="4"/>
      <c r="E7" s="4"/>
      <c r="F7" s="4"/>
      <c r="G7" s="4"/>
      <c r="H7" s="4"/>
      <c r="I7" s="4"/>
    </row>
    <row r="8" spans="1:9" ht="15" hidden="1" customHeight="1" x14ac:dyDescent="0.2">
      <c r="A8" s="5" t="s">
        <v>7</v>
      </c>
      <c r="B8" s="5"/>
      <c r="C8" s="5"/>
      <c r="D8" s="6" t="s">
        <v>8</v>
      </c>
      <c r="E8" s="6"/>
      <c r="F8" s="6"/>
      <c r="G8" s="6"/>
      <c r="H8" s="6"/>
      <c r="I8" s="6" t="s">
        <v>9</v>
      </c>
    </row>
    <row r="9" spans="1:9" ht="16.5" x14ac:dyDescent="0.2">
      <c r="A9" s="5"/>
      <c r="B9" s="5"/>
      <c r="C9" s="5"/>
      <c r="D9" s="7" t="s">
        <v>10</v>
      </c>
      <c r="E9" s="7" t="s">
        <v>11</v>
      </c>
      <c r="F9" s="7" t="s">
        <v>12</v>
      </c>
      <c r="G9" s="7" t="s">
        <v>13</v>
      </c>
      <c r="H9" s="7" t="s">
        <v>14</v>
      </c>
      <c r="I9" s="6"/>
    </row>
    <row r="10" spans="1:9" ht="2.25" customHeight="1" x14ac:dyDescent="0.2">
      <c r="A10" s="8"/>
      <c r="B10" s="9"/>
      <c r="C10" s="10"/>
      <c r="D10" s="11"/>
      <c r="E10" s="11"/>
      <c r="F10" s="11"/>
      <c r="G10" s="11"/>
      <c r="H10" s="11"/>
      <c r="I10" s="11"/>
    </row>
    <row r="11" spans="1:9" ht="12" customHeight="1" x14ac:dyDescent="0.2">
      <c r="A11" s="12" t="s">
        <v>15</v>
      </c>
      <c r="B11" s="13"/>
      <c r="C11" s="14"/>
      <c r="D11" s="15">
        <f t="shared" ref="D11:I11" si="0">+D12+D22+D31+D42</f>
        <v>191498771.58699995</v>
      </c>
      <c r="E11" s="15">
        <f t="shared" si="0"/>
        <v>1928551.6</v>
      </c>
      <c r="F11" s="15">
        <f t="shared" si="0"/>
        <v>193427323.18699998</v>
      </c>
      <c r="G11" s="15">
        <f t="shared" si="0"/>
        <v>136319189.16871998</v>
      </c>
      <c r="H11" s="15">
        <f t="shared" si="0"/>
        <v>133124206.56872</v>
      </c>
      <c r="I11" s="15">
        <f t="shared" si="0"/>
        <v>57108134.018279999</v>
      </c>
    </row>
    <row r="12" spans="1:9" ht="12" customHeight="1" x14ac:dyDescent="0.2">
      <c r="A12" s="16"/>
      <c r="B12" s="17" t="s">
        <v>16</v>
      </c>
      <c r="C12" s="18"/>
      <c r="D12" s="19">
        <f t="shared" ref="D12:I12" si="1">SUM(D13:D20)</f>
        <v>49958006.220000006</v>
      </c>
      <c r="E12" s="19">
        <f t="shared" si="1"/>
        <v>1556629.2</v>
      </c>
      <c r="F12" s="19">
        <f t="shared" si="1"/>
        <v>51514635.420000002</v>
      </c>
      <c r="G12" s="19">
        <f t="shared" si="1"/>
        <v>36458887.348999999</v>
      </c>
      <c r="H12" s="19">
        <f t="shared" si="1"/>
        <v>36138321.049000002</v>
      </c>
      <c r="I12" s="19">
        <f t="shared" si="1"/>
        <v>15055748.071000002</v>
      </c>
    </row>
    <row r="13" spans="1:9" ht="9" customHeight="1" x14ac:dyDescent="0.2">
      <c r="A13" s="20"/>
      <c r="B13" s="21"/>
      <c r="C13" s="22" t="s">
        <v>17</v>
      </c>
      <c r="D13" s="23">
        <f>1520593.648-D50</f>
        <v>1520593.648</v>
      </c>
      <c r="E13" s="23">
        <v>0</v>
      </c>
      <c r="F13" s="24">
        <f t="shared" ref="F13:F20" si="2">+D13+E13</f>
        <v>1520593.648</v>
      </c>
      <c r="G13" s="23">
        <v>1158932.8</v>
      </c>
      <c r="H13" s="23">
        <v>1158932.8</v>
      </c>
      <c r="I13" s="24">
        <f>+F13-G13</f>
        <v>361660.848</v>
      </c>
    </row>
    <row r="14" spans="1:9" ht="9.75" customHeight="1" x14ac:dyDescent="0.2">
      <c r="A14" s="20"/>
      <c r="B14" s="21"/>
      <c r="C14" s="22" t="s">
        <v>18</v>
      </c>
      <c r="D14" s="23">
        <v>10634823.334000001</v>
      </c>
      <c r="E14" s="23">
        <v>59740.3</v>
      </c>
      <c r="F14" s="24">
        <f t="shared" si="2"/>
        <v>10694563.634000001</v>
      </c>
      <c r="G14" s="23">
        <v>7345293.7999999998</v>
      </c>
      <c r="H14" s="23">
        <v>7288925.5999999996</v>
      </c>
      <c r="I14" s="24">
        <f t="shared" ref="I14:I20" si="3">+F14-G14</f>
        <v>3349269.8340000017</v>
      </c>
    </row>
    <row r="15" spans="1:9" ht="12.75" customHeight="1" x14ac:dyDescent="0.2">
      <c r="A15" s="20"/>
      <c r="B15" s="21"/>
      <c r="C15" s="22" t="s">
        <v>19</v>
      </c>
      <c r="D15" s="23">
        <f>6828691.603-D52</f>
        <v>6827962.8530000001</v>
      </c>
      <c r="E15" s="23">
        <v>-16902</v>
      </c>
      <c r="F15" s="24">
        <f t="shared" si="2"/>
        <v>6811060.8530000001</v>
      </c>
      <c r="G15" s="23">
        <v>4579437.3</v>
      </c>
      <c r="H15" s="23">
        <v>4496629</v>
      </c>
      <c r="I15" s="24">
        <f t="shared" si="3"/>
        <v>2231623.5530000003</v>
      </c>
    </row>
    <row r="16" spans="1:9" ht="12" customHeight="1" x14ac:dyDescent="0.2">
      <c r="A16" s="20"/>
      <c r="B16" s="21"/>
      <c r="C16" s="22" t="s">
        <v>20</v>
      </c>
      <c r="D16" s="23">
        <v>40313.699999999997</v>
      </c>
      <c r="E16" s="23">
        <v>2462.8000000000002</v>
      </c>
      <c r="F16" s="24">
        <f t="shared" si="2"/>
        <v>42776.5</v>
      </c>
      <c r="G16" s="23">
        <v>14336.8</v>
      </c>
      <c r="H16" s="23">
        <v>14085.7</v>
      </c>
      <c r="I16" s="24">
        <f t="shared" si="3"/>
        <v>28439.7</v>
      </c>
    </row>
    <row r="17" spans="1:9" ht="11.25" customHeight="1" x14ac:dyDescent="0.2">
      <c r="A17" s="20"/>
      <c r="B17" s="21"/>
      <c r="C17" s="22" t="s">
        <v>21</v>
      </c>
      <c r="D17" s="23">
        <v>11307679.477</v>
      </c>
      <c r="E17" s="23">
        <v>873174.3</v>
      </c>
      <c r="F17" s="24">
        <f t="shared" si="2"/>
        <v>12180853.777000001</v>
      </c>
      <c r="G17" s="23">
        <v>11002745.4</v>
      </c>
      <c r="H17" s="23">
        <v>10861702.9</v>
      </c>
      <c r="I17" s="24">
        <f t="shared" si="3"/>
        <v>1178108.3770000003</v>
      </c>
    </row>
    <row r="18" spans="1:9" ht="10.5" customHeight="1" x14ac:dyDescent="0.2">
      <c r="A18" s="20"/>
      <c r="B18" s="21"/>
      <c r="C18" s="22" t="s">
        <v>22</v>
      </c>
      <c r="D18" s="23">
        <v>0</v>
      </c>
      <c r="E18" s="23">
        <v>0</v>
      </c>
      <c r="F18" s="24">
        <f t="shared" si="2"/>
        <v>0</v>
      </c>
      <c r="G18" s="23">
        <v>0</v>
      </c>
      <c r="H18" s="23">
        <v>0</v>
      </c>
      <c r="I18" s="24">
        <f t="shared" si="3"/>
        <v>0</v>
      </c>
    </row>
    <row r="19" spans="1:9" ht="10.5" customHeight="1" x14ac:dyDescent="0.2">
      <c r="A19" s="20"/>
      <c r="B19" s="21"/>
      <c r="C19" s="22" t="s">
        <v>23</v>
      </c>
      <c r="D19" s="23">
        <f>18667777.973-D56</f>
        <v>18118211.623</v>
      </c>
      <c r="E19" s="23">
        <v>-14139.8</v>
      </c>
      <c r="F19" s="24">
        <f t="shared" si="2"/>
        <v>18104071.822999999</v>
      </c>
      <c r="G19" s="23">
        <f>11567313.2-G56</f>
        <v>11072703.484999999</v>
      </c>
      <c r="H19" s="23">
        <f>11542549.7-H56</f>
        <v>11047939.984999999</v>
      </c>
      <c r="I19" s="24">
        <f t="shared" si="3"/>
        <v>7031368.3379999995</v>
      </c>
    </row>
    <row r="20" spans="1:9" ht="10.5" customHeight="1" x14ac:dyDescent="0.2">
      <c r="A20" s="20"/>
      <c r="B20" s="21"/>
      <c r="C20" s="22" t="s">
        <v>24</v>
      </c>
      <c r="D20" s="23">
        <v>1508421.585</v>
      </c>
      <c r="E20" s="23">
        <v>652293.6</v>
      </c>
      <c r="F20" s="24">
        <f t="shared" si="2"/>
        <v>2160715.1850000001</v>
      </c>
      <c r="G20" s="23">
        <f>1287023.8-G57</f>
        <v>1285437.764</v>
      </c>
      <c r="H20" s="23">
        <f>1271691.1-H57</f>
        <v>1270105.064</v>
      </c>
      <c r="I20" s="24">
        <f t="shared" si="3"/>
        <v>875277.42100000009</v>
      </c>
    </row>
    <row r="21" spans="1:9" ht="3" hidden="1" customHeight="1" x14ac:dyDescent="0.2">
      <c r="A21" s="25"/>
      <c r="B21" s="26"/>
      <c r="C21" s="27"/>
      <c r="D21" s="19"/>
      <c r="E21" s="19"/>
      <c r="F21" s="24"/>
      <c r="G21" s="19"/>
      <c r="H21" s="19"/>
      <c r="I21" s="24"/>
    </row>
    <row r="22" spans="1:9" ht="12" customHeight="1" x14ac:dyDescent="0.2">
      <c r="A22" s="16"/>
      <c r="B22" s="17" t="s">
        <v>25</v>
      </c>
      <c r="C22" s="18"/>
      <c r="D22" s="19">
        <f t="shared" ref="D22:I22" si="4">SUM(D23:D29)</f>
        <v>85892997.021999985</v>
      </c>
      <c r="E22" s="19">
        <f t="shared" si="4"/>
        <v>355616.8</v>
      </c>
      <c r="F22" s="19">
        <f t="shared" si="4"/>
        <v>86248613.821999997</v>
      </c>
      <c r="G22" s="19">
        <f t="shared" si="4"/>
        <v>51298184.369849987</v>
      </c>
      <c r="H22" s="19">
        <f t="shared" si="4"/>
        <v>49885676.969850004</v>
      </c>
      <c r="I22" s="19">
        <f t="shared" si="4"/>
        <v>34950429.452150002</v>
      </c>
    </row>
    <row r="23" spans="1:9" ht="8.25" customHeight="1" x14ac:dyDescent="0.2">
      <c r="A23" s="20"/>
      <c r="B23" s="21"/>
      <c r="C23" s="22" t="s">
        <v>26</v>
      </c>
      <c r="D23" s="23">
        <v>2564462.1</v>
      </c>
      <c r="E23" s="23">
        <v>-11898.7</v>
      </c>
      <c r="F23" s="24">
        <f t="shared" ref="F23:F29" si="5">+D23+E23</f>
        <v>2552563.4</v>
      </c>
      <c r="G23" s="23">
        <f>1745148.9-G60</f>
        <v>1735784.5958999998</v>
      </c>
      <c r="H23" s="23">
        <f>1698138.9-H60</f>
        <v>1688774.5958999998</v>
      </c>
      <c r="I23" s="24">
        <f t="shared" ref="I23:I29" si="6">+F23-G23</f>
        <v>816778.80410000007</v>
      </c>
    </row>
    <row r="24" spans="1:9" ht="9.75" customHeight="1" x14ac:dyDescent="0.2">
      <c r="A24" s="20"/>
      <c r="B24" s="21"/>
      <c r="C24" s="22" t="s">
        <v>27</v>
      </c>
      <c r="D24" s="23">
        <f>3972049.023-D61</f>
        <v>3410119.3330000001</v>
      </c>
      <c r="E24" s="23">
        <v>167217.1</v>
      </c>
      <c r="F24" s="24">
        <f t="shared" si="5"/>
        <v>3577336.4330000002</v>
      </c>
      <c r="G24" s="23">
        <f>2756890.1-G61</f>
        <v>1783610.96141</v>
      </c>
      <c r="H24" s="23">
        <f>2573323.1-H61</f>
        <v>1600043.96141</v>
      </c>
      <c r="I24" s="24">
        <f t="shared" si="6"/>
        <v>1793725.4715900002</v>
      </c>
    </row>
    <row r="25" spans="1:9" ht="9.75" customHeight="1" x14ac:dyDescent="0.2">
      <c r="A25" s="20"/>
      <c r="B25" s="21"/>
      <c r="C25" s="22" t="s">
        <v>28</v>
      </c>
      <c r="D25" s="23">
        <f>33972577.416-D62</f>
        <v>12094161.976</v>
      </c>
      <c r="E25" s="23">
        <v>-1492</v>
      </c>
      <c r="F25" s="24">
        <f t="shared" si="5"/>
        <v>12092669.976</v>
      </c>
      <c r="G25" s="23">
        <f>22440154.5-G62</f>
        <v>8369893.6733600013</v>
      </c>
      <c r="H25" s="23">
        <f>21590096.2-H62</f>
        <v>7519835.3733600006</v>
      </c>
      <c r="I25" s="24">
        <f t="shared" si="6"/>
        <v>3722776.3026399985</v>
      </c>
    </row>
    <row r="26" spans="1:9" ht="12" customHeight="1" x14ac:dyDescent="0.2">
      <c r="A26" s="20"/>
      <c r="B26" s="21"/>
      <c r="C26" s="22" t="s">
        <v>29</v>
      </c>
      <c r="D26" s="23">
        <f>2668958.208-D63</f>
        <v>2668610.1980000003</v>
      </c>
      <c r="E26" s="23">
        <v>137994.70000000001</v>
      </c>
      <c r="F26" s="24">
        <f t="shared" si="5"/>
        <v>2806604.8980000005</v>
      </c>
      <c r="G26" s="23">
        <f>2345320.4-G63</f>
        <v>2343500.96</v>
      </c>
      <c r="H26" s="23">
        <f>2326718-H63</f>
        <v>2324898.56</v>
      </c>
      <c r="I26" s="24">
        <f t="shared" si="6"/>
        <v>463103.93800000055</v>
      </c>
    </row>
    <row r="27" spans="1:9" ht="9.75" customHeight="1" x14ac:dyDescent="0.2">
      <c r="A27" s="20"/>
      <c r="B27" s="21"/>
      <c r="C27" s="22" t="s">
        <v>30</v>
      </c>
      <c r="D27" s="23">
        <f>106244353.431-D64</f>
        <v>55302322.340999991</v>
      </c>
      <c r="E27" s="23">
        <v>-274009</v>
      </c>
      <c r="F27" s="24">
        <f t="shared" si="5"/>
        <v>55028313.340999991</v>
      </c>
      <c r="G27" s="23">
        <f>70418712.6-G64</f>
        <v>32041773.855339989</v>
      </c>
      <c r="H27" s="23">
        <f>70254141.4-H64</f>
        <v>31877202.655340001</v>
      </c>
      <c r="I27" s="24">
        <f t="shared" si="6"/>
        <v>22986539.485660002</v>
      </c>
    </row>
    <row r="28" spans="1:9" ht="10.5" customHeight="1" x14ac:dyDescent="0.2">
      <c r="A28" s="20"/>
      <c r="B28" s="21"/>
      <c r="C28" s="22" t="s">
        <v>31</v>
      </c>
      <c r="D28" s="23">
        <f>9879698.954-D65</f>
        <v>9853321.0739999991</v>
      </c>
      <c r="E28" s="23">
        <v>337804.7</v>
      </c>
      <c r="F28" s="24">
        <f t="shared" si="5"/>
        <v>10191125.773999998</v>
      </c>
      <c r="G28" s="23">
        <f>6285190.6-G65</f>
        <v>5023620.3238399997</v>
      </c>
      <c r="H28" s="23">
        <f>6136492.1-H65</f>
        <v>4874921.8238399997</v>
      </c>
      <c r="I28" s="24">
        <f t="shared" si="6"/>
        <v>5167505.4501599986</v>
      </c>
    </row>
    <row r="29" spans="1:9" ht="8.25" customHeight="1" x14ac:dyDescent="0.2">
      <c r="A29" s="20"/>
      <c r="B29" s="21"/>
      <c r="C29" s="22" t="s">
        <v>32</v>
      </c>
      <c r="D29" s="23">
        <v>0</v>
      </c>
      <c r="E29" s="23">
        <v>0</v>
      </c>
      <c r="F29" s="24">
        <f t="shared" si="5"/>
        <v>0</v>
      </c>
      <c r="G29" s="23">
        <v>0</v>
      </c>
      <c r="H29" s="23">
        <v>0</v>
      </c>
      <c r="I29" s="24">
        <f t="shared" si="6"/>
        <v>0</v>
      </c>
    </row>
    <row r="30" spans="1:9" ht="7.5" hidden="1" customHeight="1" x14ac:dyDescent="0.2">
      <c r="A30" s="25"/>
      <c r="B30" s="26"/>
      <c r="C30" s="27"/>
      <c r="D30" s="19"/>
      <c r="E30" s="19"/>
      <c r="F30" s="24"/>
      <c r="G30" s="19"/>
      <c r="H30" s="19"/>
      <c r="I30" s="24"/>
    </row>
    <row r="31" spans="1:9" ht="9" customHeight="1" x14ac:dyDescent="0.2">
      <c r="A31" s="16"/>
      <c r="B31" s="17" t="s">
        <v>33</v>
      </c>
      <c r="C31" s="18"/>
      <c r="D31" s="19">
        <f t="shared" ref="D31:I31" si="7">SUM(D32:D40)</f>
        <v>13189342.987000002</v>
      </c>
      <c r="E31" s="19">
        <f t="shared" si="7"/>
        <v>16305.599999999991</v>
      </c>
      <c r="F31" s="19">
        <f t="shared" si="7"/>
        <v>13205648.586999999</v>
      </c>
      <c r="G31" s="19">
        <f t="shared" si="7"/>
        <v>11608127.62671</v>
      </c>
      <c r="H31" s="19">
        <f t="shared" si="7"/>
        <v>10229704.826709999</v>
      </c>
      <c r="I31" s="19">
        <f t="shared" si="7"/>
        <v>1597520.9602900005</v>
      </c>
    </row>
    <row r="32" spans="1:9" ht="10.5" customHeight="1" x14ac:dyDescent="0.2">
      <c r="A32" s="20"/>
      <c r="B32" s="21"/>
      <c r="C32" s="22" t="s">
        <v>34</v>
      </c>
      <c r="D32" s="23">
        <f>1936937.03-D69</f>
        <v>1936937.03</v>
      </c>
      <c r="E32" s="23">
        <v>-163737.60000000001</v>
      </c>
      <c r="F32" s="24">
        <f t="shared" ref="F32:F40" si="8">+D32+E32</f>
        <v>1773199.43</v>
      </c>
      <c r="G32" s="23">
        <f>1289912.1-G69</f>
        <v>1109611.824</v>
      </c>
      <c r="H32" s="23">
        <f>1287338.3-H69</f>
        <v>1107038.024</v>
      </c>
      <c r="I32" s="24">
        <f t="shared" ref="I32:I40" si="9">+F32-G32</f>
        <v>663587.60599999991</v>
      </c>
    </row>
    <row r="33" spans="1:15" ht="8.25" customHeight="1" x14ac:dyDescent="0.2">
      <c r="A33" s="20"/>
      <c r="B33" s="21"/>
      <c r="C33" s="22" t="s">
        <v>35</v>
      </c>
      <c r="D33" s="23">
        <f>1552700.681-D70</f>
        <v>962747.22100000014</v>
      </c>
      <c r="E33" s="23">
        <v>210739.6</v>
      </c>
      <c r="F33" s="24">
        <f t="shared" si="8"/>
        <v>1173486.8210000002</v>
      </c>
      <c r="G33" s="23">
        <f>762532.4-G70</f>
        <v>733276.40271000005</v>
      </c>
      <c r="H33" s="23">
        <f>759646.4-H70</f>
        <v>730390.40271000005</v>
      </c>
      <c r="I33" s="24">
        <f t="shared" si="9"/>
        <v>440210.41829000018</v>
      </c>
    </row>
    <row r="34" spans="1:15" ht="9.75" customHeight="1" x14ac:dyDescent="0.2">
      <c r="A34" s="20"/>
      <c r="B34" s="21"/>
      <c r="C34" s="22" t="s">
        <v>36</v>
      </c>
      <c r="D34" s="23">
        <v>11446.047</v>
      </c>
      <c r="E34" s="23">
        <v>4996.3999999999996</v>
      </c>
      <c r="F34" s="24">
        <f t="shared" si="8"/>
        <v>16442.447</v>
      </c>
      <c r="G34" s="23">
        <v>9269.4</v>
      </c>
      <c r="H34" s="23">
        <v>9269.4</v>
      </c>
      <c r="I34" s="24">
        <f t="shared" si="9"/>
        <v>7173.0470000000005</v>
      </c>
    </row>
    <row r="35" spans="1:15" ht="9" customHeight="1" x14ac:dyDescent="0.2">
      <c r="A35" s="20"/>
      <c r="B35" s="21"/>
      <c r="C35" s="22" t="s">
        <v>37</v>
      </c>
      <c r="D35" s="23">
        <v>358300.93300000002</v>
      </c>
      <c r="E35" s="23">
        <v>-7756.4</v>
      </c>
      <c r="F35" s="24">
        <f t="shared" si="8"/>
        <v>350544.533</v>
      </c>
      <c r="G35" s="23">
        <v>372580</v>
      </c>
      <c r="H35" s="23">
        <v>372580</v>
      </c>
      <c r="I35" s="24">
        <f t="shared" si="9"/>
        <v>-22035.467000000004</v>
      </c>
    </row>
    <row r="36" spans="1:15" ht="10.5" customHeight="1" x14ac:dyDescent="0.2">
      <c r="A36" s="20"/>
      <c r="B36" s="21"/>
      <c r="C36" s="22" t="s">
        <v>38</v>
      </c>
      <c r="D36" s="23">
        <v>9180068.4130000006</v>
      </c>
      <c r="E36" s="23">
        <v>-7407.8</v>
      </c>
      <c r="F36" s="24">
        <f t="shared" si="8"/>
        <v>9172660.6129999999</v>
      </c>
      <c r="G36" s="23">
        <v>8663308.0999999996</v>
      </c>
      <c r="H36" s="23">
        <v>7290345.0999999996</v>
      </c>
      <c r="I36" s="24">
        <f t="shared" si="9"/>
        <v>509352.51300000027</v>
      </c>
    </row>
    <row r="37" spans="1:15" ht="9" customHeight="1" x14ac:dyDescent="0.2">
      <c r="A37" s="20"/>
      <c r="B37" s="21"/>
      <c r="C37" s="22" t="s">
        <v>39</v>
      </c>
      <c r="D37" s="23">
        <v>615.44600000000003</v>
      </c>
      <c r="E37" s="23">
        <v>-39.799999999999997</v>
      </c>
      <c r="F37" s="24">
        <f t="shared" si="8"/>
        <v>575.64600000000007</v>
      </c>
      <c r="G37" s="23">
        <v>3590.9</v>
      </c>
      <c r="H37" s="23">
        <v>3590.9</v>
      </c>
      <c r="I37" s="24">
        <f t="shared" si="9"/>
        <v>-3015.2539999999999</v>
      </c>
    </row>
    <row r="38" spans="1:15" ht="10.5" customHeight="1" x14ac:dyDescent="0.2">
      <c r="A38" s="20"/>
      <c r="B38" s="21"/>
      <c r="C38" s="22" t="s">
        <v>40</v>
      </c>
      <c r="D38" s="23">
        <v>275683.94199999998</v>
      </c>
      <c r="E38" s="23">
        <v>-62766.8</v>
      </c>
      <c r="F38" s="24">
        <f t="shared" si="8"/>
        <v>212917.14199999999</v>
      </c>
      <c r="G38" s="23">
        <v>97707.7</v>
      </c>
      <c r="H38" s="23">
        <v>97707.7</v>
      </c>
      <c r="I38" s="24">
        <f t="shared" si="9"/>
        <v>115209.442</v>
      </c>
    </row>
    <row r="39" spans="1:15" ht="10.5" customHeight="1" x14ac:dyDescent="0.2">
      <c r="A39" s="20"/>
      <c r="B39" s="21"/>
      <c r="C39" s="22" t="s">
        <v>41</v>
      </c>
      <c r="D39" s="23">
        <v>424399.44300000003</v>
      </c>
      <c r="E39" s="23">
        <v>42278</v>
      </c>
      <c r="F39" s="24">
        <f t="shared" si="8"/>
        <v>466677.44300000003</v>
      </c>
      <c r="G39" s="23">
        <v>597356.9</v>
      </c>
      <c r="H39" s="23">
        <v>597356.9</v>
      </c>
      <c r="I39" s="24">
        <f t="shared" si="9"/>
        <v>-130679.45699999999</v>
      </c>
    </row>
    <row r="40" spans="1:15" ht="9" customHeight="1" x14ac:dyDescent="0.2">
      <c r="A40" s="20"/>
      <c r="B40" s="21"/>
      <c r="C40" s="22" t="s">
        <v>42</v>
      </c>
      <c r="D40" s="23">
        <v>39144.512000000002</v>
      </c>
      <c r="E40" s="23">
        <v>0</v>
      </c>
      <c r="F40" s="24">
        <f t="shared" si="8"/>
        <v>39144.512000000002</v>
      </c>
      <c r="G40" s="23">
        <v>21426.400000000001</v>
      </c>
      <c r="H40" s="23">
        <v>21426.400000000001</v>
      </c>
      <c r="I40" s="24">
        <f t="shared" si="9"/>
        <v>17718.112000000001</v>
      </c>
    </row>
    <row r="41" spans="1:15" ht="2.25" customHeight="1" x14ac:dyDescent="0.2">
      <c r="A41" s="25"/>
      <c r="B41" s="26"/>
      <c r="C41" s="27"/>
      <c r="D41" s="19"/>
      <c r="E41" s="19"/>
      <c r="F41" s="24"/>
      <c r="G41" s="19"/>
      <c r="H41" s="19"/>
      <c r="I41" s="24"/>
    </row>
    <row r="42" spans="1:15" ht="8.25" customHeight="1" x14ac:dyDescent="0.2">
      <c r="A42" s="16"/>
      <c r="B42" s="17" t="s">
        <v>43</v>
      </c>
      <c r="C42" s="18"/>
      <c r="D42" s="19">
        <f t="shared" ref="D42:I42" si="10">SUM(D43:D46)</f>
        <v>42458425.357999995</v>
      </c>
      <c r="E42" s="19">
        <f t="shared" si="10"/>
        <v>0</v>
      </c>
      <c r="F42" s="19">
        <f t="shared" si="10"/>
        <v>42458425.357999995</v>
      </c>
      <c r="G42" s="19">
        <f t="shared" si="10"/>
        <v>36953989.82316</v>
      </c>
      <c r="H42" s="19">
        <f t="shared" si="10"/>
        <v>36870503.723159999</v>
      </c>
      <c r="I42" s="19">
        <f t="shared" si="10"/>
        <v>5504435.5348399971</v>
      </c>
    </row>
    <row r="43" spans="1:15" ht="9.75" customHeight="1" x14ac:dyDescent="0.2">
      <c r="A43" s="20"/>
      <c r="B43" s="21"/>
      <c r="C43" s="22" t="s">
        <v>44</v>
      </c>
      <c r="D43" s="23">
        <v>4541774.7659999998</v>
      </c>
      <c r="E43" s="23">
        <v>0</v>
      </c>
      <c r="F43" s="24">
        <f>+D43+E43</f>
        <v>4541774.7659999998</v>
      </c>
      <c r="G43" s="23">
        <f>4282122.6-G80</f>
        <v>4064847.3171599996</v>
      </c>
      <c r="H43" s="23">
        <f>4282122.6-H80</f>
        <v>4064847.3171599996</v>
      </c>
      <c r="I43" s="24">
        <f>+F43-G43</f>
        <v>476927.4488400002</v>
      </c>
      <c r="J43" s="37"/>
    </row>
    <row r="44" spans="1:15" ht="14.25" customHeight="1" x14ac:dyDescent="0.2">
      <c r="A44" s="20"/>
      <c r="B44" s="21"/>
      <c r="C44" s="22" t="s">
        <v>45</v>
      </c>
      <c r="D44" s="23">
        <f>50035957.408-D81</f>
        <v>31474146.177999999</v>
      </c>
      <c r="E44" s="23">
        <v>0</v>
      </c>
      <c r="F44" s="24">
        <f>+D44+E44</f>
        <v>31474146.177999999</v>
      </c>
      <c r="G44" s="23">
        <f>41125316.5-G81</f>
        <v>25526185.806000002</v>
      </c>
      <c r="H44" s="23">
        <f>41041830.4-H81</f>
        <v>25442699.706</v>
      </c>
      <c r="I44" s="24">
        <f>+F44-G44</f>
        <v>5947960.3719999976</v>
      </c>
    </row>
    <row r="45" spans="1:15" ht="8.25" customHeight="1" x14ac:dyDescent="0.2">
      <c r="A45" s="20"/>
      <c r="B45" s="21"/>
      <c r="C45" s="22" t="s">
        <v>46</v>
      </c>
      <c r="D45" s="23">
        <v>0</v>
      </c>
      <c r="E45" s="23">
        <v>0</v>
      </c>
      <c r="F45" s="24">
        <f>+D45+E45</f>
        <v>0</v>
      </c>
      <c r="G45" s="23">
        <v>0</v>
      </c>
      <c r="H45" s="23">
        <v>0</v>
      </c>
      <c r="I45" s="24">
        <f>+F45-G45</f>
        <v>0</v>
      </c>
    </row>
    <row r="46" spans="1:15" ht="8.25" customHeight="1" x14ac:dyDescent="0.2">
      <c r="A46" s="20"/>
      <c r="B46" s="21"/>
      <c r="C46" s="22" t="s">
        <v>47</v>
      </c>
      <c r="D46" s="23">
        <v>6442504.4139999999</v>
      </c>
      <c r="E46" s="23">
        <v>0</v>
      </c>
      <c r="F46" s="24">
        <f>+D46+E46</f>
        <v>6442504.4139999999</v>
      </c>
      <c r="G46" s="23">
        <v>7362956.7000000002</v>
      </c>
      <c r="H46" s="23">
        <v>7362956.7000000002</v>
      </c>
      <c r="I46" s="24">
        <f>+F46-G46</f>
        <v>-920452.28600000031</v>
      </c>
    </row>
    <row r="47" spans="1:15" ht="8.1" customHeight="1" x14ac:dyDescent="0.2">
      <c r="A47" s="25"/>
      <c r="B47" s="26"/>
      <c r="C47" s="27"/>
      <c r="D47" s="19"/>
      <c r="E47" s="19"/>
      <c r="F47" s="24"/>
      <c r="G47" s="19"/>
      <c r="H47" s="19"/>
      <c r="I47" s="24"/>
    </row>
    <row r="48" spans="1:15" ht="12" customHeight="1" x14ac:dyDescent="0.2">
      <c r="A48" s="28" t="s">
        <v>48</v>
      </c>
      <c r="B48" s="29"/>
      <c r="C48" s="30"/>
      <c r="D48" s="19">
        <f t="shared" ref="D48:I48" si="11">+D49+D59+D68+D79</f>
        <v>93111161.899999991</v>
      </c>
      <c r="E48" s="19">
        <f t="shared" si="11"/>
        <v>0</v>
      </c>
      <c r="F48" s="19">
        <f t="shared" si="11"/>
        <v>93111161.899999991</v>
      </c>
      <c r="G48" s="19">
        <f t="shared" si="11"/>
        <v>71215390.731280014</v>
      </c>
      <c r="H48" s="19">
        <f t="shared" si="11"/>
        <v>71215390.731280014</v>
      </c>
      <c r="I48" s="19">
        <f t="shared" si="11"/>
        <v>21895771.168719999</v>
      </c>
      <c r="J48" s="37"/>
      <c r="K48" s="37"/>
      <c r="L48" s="37"/>
      <c r="M48" s="37"/>
      <c r="N48" s="37"/>
      <c r="O48" s="37"/>
    </row>
    <row r="49" spans="1:11" ht="12.75" customHeight="1" x14ac:dyDescent="0.2">
      <c r="A49" s="16"/>
      <c r="B49" s="17" t="s">
        <v>16</v>
      </c>
      <c r="C49" s="18"/>
      <c r="D49" s="19">
        <f t="shared" ref="D49:I49" si="12">SUM(D50:D57)</f>
        <v>550295.1</v>
      </c>
      <c r="E49" s="19">
        <f t="shared" si="12"/>
        <v>0</v>
      </c>
      <c r="F49" s="19">
        <f t="shared" si="12"/>
        <v>550295.1</v>
      </c>
      <c r="G49" s="19">
        <f t="shared" si="12"/>
        <v>496195.75100000005</v>
      </c>
      <c r="H49" s="19">
        <f t="shared" si="12"/>
        <v>496195.75100000005</v>
      </c>
      <c r="I49" s="19">
        <f t="shared" si="12"/>
        <v>54099.348999999951</v>
      </c>
      <c r="K49" s="37"/>
    </row>
    <row r="50" spans="1:11" ht="10.5" customHeight="1" x14ac:dyDescent="0.2">
      <c r="A50" s="20"/>
      <c r="B50" s="21"/>
      <c r="C50" s="22" t="s">
        <v>17</v>
      </c>
      <c r="D50" s="23">
        <v>0</v>
      </c>
      <c r="E50" s="23">
        <v>0</v>
      </c>
      <c r="F50" s="24">
        <f t="shared" ref="F50:F57" si="13">+D50+E50</f>
        <v>0</v>
      </c>
      <c r="G50" s="23">
        <v>0</v>
      </c>
      <c r="H50" s="23">
        <v>0</v>
      </c>
      <c r="I50" s="24">
        <f t="shared" ref="I50:I57" si="14">+F50-G50</f>
        <v>0</v>
      </c>
      <c r="K50" s="37"/>
    </row>
    <row r="51" spans="1:11" ht="12" customHeight="1" x14ac:dyDescent="0.2">
      <c r="A51" s="20"/>
      <c r="B51" s="21"/>
      <c r="C51" s="22" t="s">
        <v>18</v>
      </c>
      <c r="D51" s="23">
        <v>0</v>
      </c>
      <c r="E51" s="23">
        <v>0</v>
      </c>
      <c r="F51" s="24">
        <f>+D51+E51</f>
        <v>0</v>
      </c>
      <c r="G51" s="23">
        <v>0</v>
      </c>
      <c r="H51" s="23">
        <f>G51</f>
        <v>0</v>
      </c>
      <c r="I51" s="24">
        <f t="shared" si="14"/>
        <v>0</v>
      </c>
    </row>
    <row r="52" spans="1:11" ht="9.75" customHeight="1" x14ac:dyDescent="0.2">
      <c r="A52" s="20"/>
      <c r="B52" s="21"/>
      <c r="C52" s="22" t="s">
        <v>19</v>
      </c>
      <c r="D52" s="23">
        <v>728.75</v>
      </c>
      <c r="E52" s="23">
        <v>0</v>
      </c>
      <c r="F52" s="24">
        <f t="shared" si="13"/>
        <v>728.75</v>
      </c>
      <c r="G52" s="23">
        <v>0</v>
      </c>
      <c r="H52" s="23">
        <v>0</v>
      </c>
      <c r="I52" s="24">
        <f t="shared" si="14"/>
        <v>728.75</v>
      </c>
      <c r="K52" s="37"/>
    </row>
    <row r="53" spans="1:11" ht="12" customHeight="1" x14ac:dyDescent="0.2">
      <c r="A53" s="20"/>
      <c r="B53" s="21"/>
      <c r="C53" s="22" t="s">
        <v>20</v>
      </c>
      <c r="D53" s="23">
        <v>0</v>
      </c>
      <c r="E53" s="23">
        <v>0</v>
      </c>
      <c r="F53" s="24">
        <f t="shared" si="13"/>
        <v>0</v>
      </c>
      <c r="G53" s="23">
        <v>0</v>
      </c>
      <c r="H53" s="23">
        <f>+G53</f>
        <v>0</v>
      </c>
      <c r="I53" s="24">
        <f t="shared" si="14"/>
        <v>0</v>
      </c>
    </row>
    <row r="54" spans="1:11" ht="12" customHeight="1" x14ac:dyDescent="0.2">
      <c r="A54" s="20"/>
      <c r="B54" s="21"/>
      <c r="C54" s="22" t="s">
        <v>21</v>
      </c>
      <c r="D54" s="23">
        <v>0</v>
      </c>
      <c r="E54" s="23">
        <v>0</v>
      </c>
      <c r="F54" s="24">
        <f t="shared" si="13"/>
        <v>0</v>
      </c>
      <c r="G54" s="23">
        <v>0</v>
      </c>
      <c r="H54" s="23">
        <v>0</v>
      </c>
      <c r="I54" s="24">
        <f t="shared" si="14"/>
        <v>0</v>
      </c>
    </row>
    <row r="55" spans="1:11" ht="12" customHeight="1" x14ac:dyDescent="0.2">
      <c r="A55" s="20"/>
      <c r="B55" s="21"/>
      <c r="C55" s="22" t="s">
        <v>22</v>
      </c>
      <c r="D55" s="23">
        <v>0</v>
      </c>
      <c r="E55" s="23">
        <v>0</v>
      </c>
      <c r="F55" s="24">
        <f t="shared" si="13"/>
        <v>0</v>
      </c>
      <c r="G55" s="23">
        <v>0</v>
      </c>
      <c r="H55" s="23">
        <v>0</v>
      </c>
      <c r="I55" s="24">
        <f t="shared" si="14"/>
        <v>0</v>
      </c>
    </row>
    <row r="56" spans="1:11" ht="10.5" customHeight="1" x14ac:dyDescent="0.2">
      <c r="A56" s="20"/>
      <c r="B56" s="21"/>
      <c r="C56" s="22" t="s">
        <v>23</v>
      </c>
      <c r="D56" s="23">
        <v>549566.35</v>
      </c>
      <c r="E56" s="23">
        <v>0</v>
      </c>
      <c r="F56" s="24">
        <f t="shared" si="13"/>
        <v>549566.35</v>
      </c>
      <c r="G56" s="23">
        <v>494609.71500000003</v>
      </c>
      <c r="H56" s="23">
        <f>G56</f>
        <v>494609.71500000003</v>
      </c>
      <c r="I56" s="24">
        <f t="shared" si="14"/>
        <v>54956.634999999951</v>
      </c>
    </row>
    <row r="57" spans="1:11" ht="12" customHeight="1" x14ac:dyDescent="0.2">
      <c r="A57" s="20"/>
      <c r="B57" s="21"/>
      <c r="C57" s="22" t="s">
        <v>24</v>
      </c>
      <c r="D57" s="23">
        <v>0</v>
      </c>
      <c r="E57" s="23">
        <v>0</v>
      </c>
      <c r="F57" s="24">
        <f t="shared" si="13"/>
        <v>0</v>
      </c>
      <c r="G57" s="23">
        <v>1586.0360000000001</v>
      </c>
      <c r="H57" s="23">
        <f>G57</f>
        <v>1586.0360000000001</v>
      </c>
      <c r="I57" s="24">
        <f t="shared" si="14"/>
        <v>-1586.0360000000001</v>
      </c>
    </row>
    <row r="58" spans="1:11" ht="4.5" customHeight="1" x14ac:dyDescent="0.2">
      <c r="A58" s="25"/>
      <c r="B58" s="26"/>
      <c r="C58" s="27"/>
      <c r="D58" s="19"/>
      <c r="E58" s="19"/>
      <c r="F58" s="24"/>
      <c r="G58" s="19"/>
      <c r="H58" s="19"/>
      <c r="I58" s="24"/>
    </row>
    <row r="59" spans="1:11" ht="12" customHeight="1" x14ac:dyDescent="0.2">
      <c r="A59" s="16"/>
      <c r="B59" s="17" t="s">
        <v>25</v>
      </c>
      <c r="C59" s="18"/>
      <c r="D59" s="19">
        <f t="shared" ref="D59:I59" si="15">SUM(D60:D66)</f>
        <v>73409102.109999999</v>
      </c>
      <c r="E59" s="19">
        <f t="shared" si="15"/>
        <v>0</v>
      </c>
      <c r="F59" s="19">
        <f t="shared" si="15"/>
        <v>73409102.109999999</v>
      </c>
      <c r="G59" s="19">
        <f t="shared" si="15"/>
        <v>54693232.730150007</v>
      </c>
      <c r="H59" s="19">
        <f t="shared" si="15"/>
        <v>54693232.730150007</v>
      </c>
      <c r="I59" s="19">
        <f t="shared" si="15"/>
        <v>18715869.37985</v>
      </c>
    </row>
    <row r="60" spans="1:11" ht="12" customHeight="1" x14ac:dyDescent="0.2">
      <c r="A60" s="20"/>
      <c r="B60" s="21"/>
      <c r="C60" s="22" t="s">
        <v>26</v>
      </c>
      <c r="D60" s="23">
        <v>0</v>
      </c>
      <c r="E60" s="23">
        <v>0</v>
      </c>
      <c r="F60" s="24">
        <f t="shared" ref="F60:F66" si="16">+D60+E60</f>
        <v>0</v>
      </c>
      <c r="G60" s="23">
        <v>9364.3040999999994</v>
      </c>
      <c r="H60" s="23">
        <f>+G60</f>
        <v>9364.3040999999994</v>
      </c>
      <c r="I60" s="24">
        <f t="shared" ref="I60:I66" si="17">+F60-G60</f>
        <v>-9364.3040999999994</v>
      </c>
    </row>
    <row r="61" spans="1:11" ht="10.5" customHeight="1" x14ac:dyDescent="0.2">
      <c r="A61" s="20"/>
      <c r="B61" s="21"/>
      <c r="C61" s="22" t="s">
        <v>27</v>
      </c>
      <c r="D61" s="23">
        <v>561929.68999999994</v>
      </c>
      <c r="E61" s="23">
        <v>0</v>
      </c>
      <c r="F61" s="24">
        <f t="shared" si="16"/>
        <v>561929.68999999994</v>
      </c>
      <c r="G61" s="23">
        <v>973279.13858999999</v>
      </c>
      <c r="H61" s="23">
        <f>G61</f>
        <v>973279.13858999999</v>
      </c>
      <c r="I61" s="24">
        <f t="shared" si="17"/>
        <v>-411349.44859000004</v>
      </c>
    </row>
    <row r="62" spans="1:11" ht="10.5" customHeight="1" x14ac:dyDescent="0.2">
      <c r="A62" s="20"/>
      <c r="B62" s="21"/>
      <c r="C62" s="22" t="s">
        <v>28</v>
      </c>
      <c r="D62" s="23">
        <v>21878415.440000001</v>
      </c>
      <c r="E62" s="23">
        <v>0</v>
      </c>
      <c r="F62" s="24">
        <f>+D62+E62</f>
        <v>21878415.440000001</v>
      </c>
      <c r="G62" s="23">
        <v>14070260.826639999</v>
      </c>
      <c r="H62" s="23">
        <f>+G62</f>
        <v>14070260.826639999</v>
      </c>
      <c r="I62" s="24">
        <f>+F62-G62</f>
        <v>7808154.6133600026</v>
      </c>
    </row>
    <row r="63" spans="1:11" ht="10.5" customHeight="1" x14ac:dyDescent="0.2">
      <c r="A63" s="20"/>
      <c r="B63" s="21"/>
      <c r="C63" s="22" t="s">
        <v>29</v>
      </c>
      <c r="D63" s="23">
        <v>348.01</v>
      </c>
      <c r="E63" s="23">
        <v>0</v>
      </c>
      <c r="F63" s="24">
        <f t="shared" si="16"/>
        <v>348.01</v>
      </c>
      <c r="G63" s="23">
        <v>1819.44</v>
      </c>
      <c r="H63" s="23">
        <f>+G63</f>
        <v>1819.44</v>
      </c>
      <c r="I63" s="24">
        <f t="shared" si="17"/>
        <v>-1471.43</v>
      </c>
    </row>
    <row r="64" spans="1:11" ht="12" customHeight="1" x14ac:dyDescent="0.2">
      <c r="A64" s="20"/>
      <c r="B64" s="21"/>
      <c r="C64" s="22" t="s">
        <v>30</v>
      </c>
      <c r="D64" s="23">
        <f>46282691.49+4659339.6</f>
        <v>50942031.090000004</v>
      </c>
      <c r="E64" s="23">
        <v>0</v>
      </c>
      <c r="F64" s="24">
        <f t="shared" si="16"/>
        <v>50942031.090000004</v>
      </c>
      <c r="G64" s="23">
        <v>38376938.744660005</v>
      </c>
      <c r="H64" s="23">
        <f>+G64</f>
        <v>38376938.744660005</v>
      </c>
      <c r="I64" s="24">
        <f t="shared" si="17"/>
        <v>12565092.345339999</v>
      </c>
    </row>
    <row r="65" spans="1:11" ht="12" customHeight="1" x14ac:dyDescent="0.2">
      <c r="A65" s="20"/>
      <c r="B65" s="21"/>
      <c r="C65" s="22" t="s">
        <v>31</v>
      </c>
      <c r="D65" s="23">
        <v>26377.88</v>
      </c>
      <c r="E65" s="23">
        <v>0</v>
      </c>
      <c r="F65" s="24">
        <f t="shared" si="16"/>
        <v>26377.88</v>
      </c>
      <c r="G65" s="23">
        <v>1261570.2761600001</v>
      </c>
      <c r="H65" s="23">
        <f>+G65</f>
        <v>1261570.2761600001</v>
      </c>
      <c r="I65" s="24">
        <f t="shared" si="17"/>
        <v>-1235192.3961600002</v>
      </c>
    </row>
    <row r="66" spans="1:11" ht="14.25" x14ac:dyDescent="0.2">
      <c r="A66" s="20"/>
      <c r="B66" s="21"/>
      <c r="C66" s="22" t="s">
        <v>32</v>
      </c>
      <c r="D66" s="23">
        <v>0</v>
      </c>
      <c r="E66" s="23">
        <v>0</v>
      </c>
      <c r="F66" s="24">
        <f t="shared" si="16"/>
        <v>0</v>
      </c>
      <c r="G66" s="23">
        <v>0</v>
      </c>
      <c r="H66" s="23">
        <v>0</v>
      </c>
      <c r="I66" s="24">
        <f t="shared" si="17"/>
        <v>0</v>
      </c>
    </row>
    <row r="67" spans="1:11" ht="3" customHeight="1" x14ac:dyDescent="0.2">
      <c r="A67" s="25"/>
      <c r="B67" s="26"/>
      <c r="C67" s="27"/>
      <c r="D67" s="19"/>
      <c r="E67" s="19"/>
      <c r="F67" s="24"/>
      <c r="G67" s="19"/>
      <c r="H67" s="19"/>
      <c r="I67" s="24"/>
    </row>
    <row r="68" spans="1:11" ht="12" customHeight="1" x14ac:dyDescent="0.2">
      <c r="A68" s="16"/>
      <c r="B68" s="17" t="s">
        <v>33</v>
      </c>
      <c r="C68" s="18"/>
      <c r="D68" s="19">
        <f t="shared" ref="D68:I68" si="18">SUM(D69:D77)</f>
        <v>589953.46</v>
      </c>
      <c r="E68" s="19">
        <f t="shared" si="18"/>
        <v>0</v>
      </c>
      <c r="F68" s="19">
        <f t="shared" si="18"/>
        <v>589953.46</v>
      </c>
      <c r="G68" s="19">
        <f t="shared" si="18"/>
        <v>209556.27329000001</v>
      </c>
      <c r="H68" s="19">
        <f t="shared" si="18"/>
        <v>209556.27329000001</v>
      </c>
      <c r="I68" s="19">
        <f t="shared" si="18"/>
        <v>380397.18670999998</v>
      </c>
    </row>
    <row r="69" spans="1:11" ht="12" customHeight="1" x14ac:dyDescent="0.2">
      <c r="A69" s="20"/>
      <c r="B69" s="21"/>
      <c r="C69" s="22" t="s">
        <v>34</v>
      </c>
      <c r="D69" s="23">
        <v>0</v>
      </c>
      <c r="E69" s="23">
        <v>0</v>
      </c>
      <c r="F69" s="24">
        <f t="shared" ref="F69:F77" si="19">+D69+E69</f>
        <v>0</v>
      </c>
      <c r="G69" s="23">
        <v>180300.27600000001</v>
      </c>
      <c r="H69" s="23">
        <f>+G69</f>
        <v>180300.27600000001</v>
      </c>
      <c r="I69" s="24">
        <f t="shared" ref="I69:I77" si="20">+F69-G69</f>
        <v>-180300.27600000001</v>
      </c>
    </row>
    <row r="70" spans="1:11" ht="12" customHeight="1" x14ac:dyDescent="0.2">
      <c r="A70" s="20"/>
      <c r="B70" s="21"/>
      <c r="C70" s="22" t="s">
        <v>35</v>
      </c>
      <c r="D70" s="23">
        <v>589953.46</v>
      </c>
      <c r="E70" s="23">
        <v>0</v>
      </c>
      <c r="F70" s="24">
        <f t="shared" si="19"/>
        <v>589953.46</v>
      </c>
      <c r="G70" s="23">
        <v>29255.997289999999</v>
      </c>
      <c r="H70" s="23">
        <f t="shared" ref="H70:H77" si="21">+G70</f>
        <v>29255.997289999999</v>
      </c>
      <c r="I70" s="24">
        <f t="shared" si="20"/>
        <v>560697.46270999999</v>
      </c>
    </row>
    <row r="71" spans="1:11" ht="12" customHeight="1" x14ac:dyDescent="0.2">
      <c r="A71" s="20"/>
      <c r="B71" s="21"/>
      <c r="C71" s="22" t="s">
        <v>36</v>
      </c>
      <c r="D71" s="23">
        <v>0</v>
      </c>
      <c r="E71" s="23">
        <v>0</v>
      </c>
      <c r="F71" s="24">
        <f t="shared" si="19"/>
        <v>0</v>
      </c>
      <c r="G71" s="23">
        <v>0</v>
      </c>
      <c r="H71" s="23">
        <f t="shared" si="21"/>
        <v>0</v>
      </c>
      <c r="I71" s="24">
        <f t="shared" si="20"/>
        <v>0</v>
      </c>
    </row>
    <row r="72" spans="1:11" ht="12" customHeight="1" x14ac:dyDescent="0.2">
      <c r="A72" s="20"/>
      <c r="B72" s="21"/>
      <c r="C72" s="22" t="s">
        <v>37</v>
      </c>
      <c r="D72" s="23">
        <v>0</v>
      </c>
      <c r="E72" s="23">
        <v>0</v>
      </c>
      <c r="F72" s="24">
        <f t="shared" si="19"/>
        <v>0</v>
      </c>
      <c r="G72" s="23">
        <v>0</v>
      </c>
      <c r="H72" s="23">
        <f t="shared" si="21"/>
        <v>0</v>
      </c>
      <c r="I72" s="24">
        <f t="shared" si="20"/>
        <v>0</v>
      </c>
    </row>
    <row r="73" spans="1:11" ht="12" customHeight="1" x14ac:dyDescent="0.2">
      <c r="A73" s="20"/>
      <c r="B73" s="21"/>
      <c r="C73" s="22" t="s">
        <v>38</v>
      </c>
      <c r="D73" s="23">
        <v>0</v>
      </c>
      <c r="E73" s="23">
        <v>0</v>
      </c>
      <c r="F73" s="24">
        <f t="shared" si="19"/>
        <v>0</v>
      </c>
      <c r="G73" s="23">
        <v>0</v>
      </c>
      <c r="H73" s="23">
        <f t="shared" si="21"/>
        <v>0</v>
      </c>
      <c r="I73" s="24">
        <f t="shared" si="20"/>
        <v>0</v>
      </c>
    </row>
    <row r="74" spans="1:11" ht="12" customHeight="1" x14ac:dyDescent="0.2">
      <c r="A74" s="20"/>
      <c r="B74" s="21"/>
      <c r="C74" s="22" t="s">
        <v>39</v>
      </c>
      <c r="D74" s="23">
        <v>0</v>
      </c>
      <c r="E74" s="23">
        <v>0</v>
      </c>
      <c r="F74" s="24">
        <f t="shared" si="19"/>
        <v>0</v>
      </c>
      <c r="G74" s="23">
        <v>0</v>
      </c>
      <c r="H74" s="23">
        <f t="shared" si="21"/>
        <v>0</v>
      </c>
      <c r="I74" s="24">
        <f t="shared" si="20"/>
        <v>0</v>
      </c>
      <c r="K74" s="37"/>
    </row>
    <row r="75" spans="1:11" ht="12" customHeight="1" x14ac:dyDescent="0.2">
      <c r="A75" s="20"/>
      <c r="B75" s="21"/>
      <c r="C75" s="22" t="s">
        <v>40</v>
      </c>
      <c r="D75" s="23">
        <v>0</v>
      </c>
      <c r="E75" s="23">
        <v>0</v>
      </c>
      <c r="F75" s="24">
        <f t="shared" si="19"/>
        <v>0</v>
      </c>
      <c r="G75" s="23">
        <v>0</v>
      </c>
      <c r="H75" s="23">
        <f t="shared" si="21"/>
        <v>0</v>
      </c>
      <c r="I75" s="24">
        <f t="shared" si="20"/>
        <v>0</v>
      </c>
    </row>
    <row r="76" spans="1:11" ht="12" customHeight="1" x14ac:dyDescent="0.2">
      <c r="A76" s="20"/>
      <c r="B76" s="21"/>
      <c r="C76" s="22" t="s">
        <v>41</v>
      </c>
      <c r="D76" s="23">
        <v>0</v>
      </c>
      <c r="E76" s="23">
        <v>0</v>
      </c>
      <c r="F76" s="24">
        <f t="shared" si="19"/>
        <v>0</v>
      </c>
      <c r="G76" s="23">
        <v>0</v>
      </c>
      <c r="H76" s="23">
        <f t="shared" si="21"/>
        <v>0</v>
      </c>
      <c r="I76" s="24">
        <f t="shared" si="20"/>
        <v>0</v>
      </c>
    </row>
    <row r="77" spans="1:11" ht="12" customHeight="1" x14ac:dyDescent="0.2">
      <c r="A77" s="20"/>
      <c r="B77" s="21"/>
      <c r="C77" s="22" t="s">
        <v>42</v>
      </c>
      <c r="D77" s="23">
        <v>0</v>
      </c>
      <c r="E77" s="23">
        <v>0</v>
      </c>
      <c r="F77" s="24">
        <f t="shared" si="19"/>
        <v>0</v>
      </c>
      <c r="G77" s="23">
        <v>0</v>
      </c>
      <c r="H77" s="23">
        <f t="shared" si="21"/>
        <v>0</v>
      </c>
      <c r="I77" s="24">
        <f t="shared" si="20"/>
        <v>0</v>
      </c>
    </row>
    <row r="78" spans="1:11" ht="5.25" customHeight="1" x14ac:dyDescent="0.2">
      <c r="A78" s="25"/>
      <c r="B78" s="26"/>
      <c r="C78" s="27"/>
      <c r="D78" s="19"/>
      <c r="E78" s="19"/>
      <c r="F78" s="24"/>
      <c r="G78" s="19"/>
      <c r="H78" s="19"/>
      <c r="I78" s="24"/>
    </row>
    <row r="79" spans="1:11" ht="14.1" customHeight="1" x14ac:dyDescent="0.2">
      <c r="A79" s="16"/>
      <c r="B79" s="17" t="s">
        <v>43</v>
      </c>
      <c r="C79" s="18"/>
      <c r="D79" s="19">
        <f t="shared" ref="D79:I79" si="22">SUM(D80:D83)</f>
        <v>18561811.23</v>
      </c>
      <c r="E79" s="19">
        <f t="shared" si="22"/>
        <v>0</v>
      </c>
      <c r="F79" s="19">
        <f t="shared" si="22"/>
        <v>18561811.23</v>
      </c>
      <c r="G79" s="19">
        <f t="shared" si="22"/>
        <v>15816405.976840001</v>
      </c>
      <c r="H79" s="19">
        <f t="shared" si="22"/>
        <v>15816405.976840001</v>
      </c>
      <c r="I79" s="19">
        <f t="shared" si="22"/>
        <v>2745405.2531600003</v>
      </c>
    </row>
    <row r="80" spans="1:11" ht="14.1" customHeight="1" x14ac:dyDescent="0.2">
      <c r="A80" s="20"/>
      <c r="B80" s="21"/>
      <c r="C80" s="22" t="s">
        <v>44</v>
      </c>
      <c r="D80" s="23">
        <v>0</v>
      </c>
      <c r="E80" s="23">
        <v>0</v>
      </c>
      <c r="F80" s="24">
        <f>+D80+E80</f>
        <v>0</v>
      </c>
      <c r="G80" s="23">
        <v>217275.28284</v>
      </c>
      <c r="H80" s="23">
        <f>+G80</f>
        <v>217275.28284</v>
      </c>
      <c r="I80" s="24">
        <f>+F80-G80</f>
        <v>-217275.28284</v>
      </c>
    </row>
    <row r="81" spans="1:11" ht="9.75" customHeight="1" x14ac:dyDescent="0.2">
      <c r="A81" s="20"/>
      <c r="B81" s="21"/>
      <c r="C81" s="22" t="s">
        <v>45</v>
      </c>
      <c r="D81" s="23">
        <v>18561811.23</v>
      </c>
      <c r="E81" s="23">
        <v>0</v>
      </c>
      <c r="F81" s="24">
        <f>+D81+E81</f>
        <v>18561811.23</v>
      </c>
      <c r="G81" s="23">
        <v>15599130.694</v>
      </c>
      <c r="H81" s="23">
        <f>G81</f>
        <v>15599130.694</v>
      </c>
      <c r="I81" s="24">
        <f>+F81-G81</f>
        <v>2962680.5360000003</v>
      </c>
      <c r="K81" s="37"/>
    </row>
    <row r="82" spans="1:11" ht="12" customHeight="1" x14ac:dyDescent="0.2">
      <c r="A82" s="20"/>
      <c r="B82" s="21"/>
      <c r="C82" s="22" t="s">
        <v>46</v>
      </c>
      <c r="D82" s="23">
        <v>0</v>
      </c>
      <c r="E82" s="23">
        <v>0</v>
      </c>
      <c r="F82" s="24">
        <f>+D82+E82</f>
        <v>0</v>
      </c>
      <c r="G82" s="23">
        <v>0</v>
      </c>
      <c r="H82" s="23">
        <v>0</v>
      </c>
      <c r="I82" s="24">
        <f>+F82-G82</f>
        <v>0</v>
      </c>
    </row>
    <row r="83" spans="1:11" ht="11.25" customHeight="1" x14ac:dyDescent="0.2">
      <c r="A83" s="20"/>
      <c r="B83" s="21"/>
      <c r="C83" s="22" t="s">
        <v>47</v>
      </c>
      <c r="D83" s="23">
        <v>0</v>
      </c>
      <c r="E83" s="23">
        <v>0</v>
      </c>
      <c r="F83" s="24">
        <f>+D83+E83</f>
        <v>0</v>
      </c>
      <c r="G83" s="23">
        <v>0</v>
      </c>
      <c r="H83" s="23">
        <v>0</v>
      </c>
      <c r="I83" s="24">
        <f>+F83-G83</f>
        <v>0</v>
      </c>
    </row>
    <row r="84" spans="1:11" ht="3.75" hidden="1" customHeight="1" x14ac:dyDescent="0.2">
      <c r="A84" s="25"/>
      <c r="B84" s="26"/>
      <c r="C84" s="27"/>
      <c r="D84" s="19"/>
      <c r="E84" s="19"/>
      <c r="F84" s="24"/>
      <c r="G84" s="19"/>
      <c r="H84" s="19"/>
      <c r="I84" s="24"/>
    </row>
    <row r="85" spans="1:11" ht="14.25" x14ac:dyDescent="0.2">
      <c r="A85" s="28" t="s">
        <v>49</v>
      </c>
      <c r="B85" s="29"/>
      <c r="C85" s="30"/>
      <c r="D85" s="19">
        <f t="shared" ref="D85:I85" si="23">+D11+D48</f>
        <v>284609933.48699993</v>
      </c>
      <c r="E85" s="19">
        <f t="shared" si="23"/>
        <v>1928551.6</v>
      </c>
      <c r="F85" s="19">
        <f t="shared" si="23"/>
        <v>286538485.08699995</v>
      </c>
      <c r="G85" s="19">
        <f t="shared" si="23"/>
        <v>207534579.89999998</v>
      </c>
      <c r="H85" s="19">
        <f t="shared" si="23"/>
        <v>204339597.30000001</v>
      </c>
      <c r="I85" s="19">
        <f t="shared" si="23"/>
        <v>79003905.187000006</v>
      </c>
    </row>
    <row r="86" spans="1:11" ht="2.25" customHeight="1" x14ac:dyDescent="0.2">
      <c r="A86" s="31"/>
      <c r="B86" s="32"/>
      <c r="C86" s="33"/>
      <c r="D86" s="34"/>
      <c r="E86" s="34"/>
      <c r="F86" s="34"/>
      <c r="G86" s="34"/>
      <c r="H86" s="34"/>
      <c r="I86" s="35"/>
    </row>
    <row r="87" spans="1:11" ht="14.25" x14ac:dyDescent="0.2">
      <c r="D87" s="38"/>
      <c r="E87" s="38"/>
      <c r="F87" s="38"/>
      <c r="G87" s="38"/>
      <c r="H87" s="38"/>
      <c r="I87" s="38"/>
    </row>
  </sheetData>
  <mergeCells count="14">
    <mergeCell ref="A48:C48"/>
    <mergeCell ref="A85:C85"/>
    <mergeCell ref="A7:I7"/>
    <mergeCell ref="A8:C9"/>
    <mergeCell ref="D8:H8"/>
    <mergeCell ref="I8:I9"/>
    <mergeCell ref="A10:C10"/>
    <mergeCell ref="A11:C11"/>
    <mergeCell ref="A1:I1"/>
    <mergeCell ref="A2:I2"/>
    <mergeCell ref="A3:I3"/>
    <mergeCell ref="A4:I4"/>
    <mergeCell ref="A5:I5"/>
    <mergeCell ref="A6:I6"/>
  </mergeCells>
  <printOptions horizontalCentered="1"/>
  <pageMargins left="0.51181102362204722" right="0.51181102362204722" top="0.74803149606299213" bottom="0.55118110236220474" header="0.31496062992125984" footer="0.31496062992125984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6c DEF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2022-10-31T19:32:22Z</cp:lastPrinted>
  <dcterms:created xsi:type="dcterms:W3CDTF">2022-10-31T19:32:12Z</dcterms:created>
  <dcterms:modified xsi:type="dcterms:W3CDTF">2022-10-31T19:32:35Z</dcterms:modified>
</cp:coreProperties>
</file>