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4BAF1F57-824D-4C17-9B31-DE91FC66B831}" xr6:coauthVersionLast="47" xr6:coauthVersionMax="47" xr10:uidLastSave="{00000000-0000-0000-0000-000000000000}"/>
  <bookViews>
    <workbookView xWindow="-120" yWindow="-120" windowWidth="29040" windowHeight="15840" xr2:uid="{9927BC2E-3B36-44C2-A69A-57EE07EEBDC9}"/>
  </bookViews>
  <sheets>
    <sheet name="FORMATO 6b LDF JUN 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D46" i="1"/>
  <c r="I45" i="1"/>
  <c r="F45" i="1"/>
  <c r="D44" i="1"/>
  <c r="F44" i="1" s="1"/>
  <c r="I44" i="1" s="1"/>
  <c r="F43" i="1"/>
  <c r="I43" i="1" s="1"/>
  <c r="D43" i="1"/>
  <c r="I42" i="1"/>
  <c r="F42" i="1"/>
  <c r="I41" i="1"/>
  <c r="F41" i="1"/>
  <c r="I40" i="1"/>
  <c r="F40" i="1"/>
  <c r="I39" i="1"/>
  <c r="F39" i="1"/>
  <c r="H37" i="1"/>
  <c r="G37" i="1"/>
  <c r="E37" i="1"/>
  <c r="I35" i="1"/>
  <c r="F35" i="1"/>
  <c r="D34" i="1"/>
  <c r="F34" i="1" s="1"/>
  <c r="I34" i="1" s="1"/>
  <c r="F33" i="1"/>
  <c r="I33" i="1" s="1"/>
  <c r="F32" i="1"/>
  <c r="I32" i="1" s="1"/>
  <c r="F31" i="1"/>
  <c r="I31" i="1" s="1"/>
  <c r="H30" i="1"/>
  <c r="G30" i="1"/>
  <c r="E30" i="1"/>
  <c r="D30" i="1"/>
  <c r="F30" i="1" s="1"/>
  <c r="I30" i="1" s="1"/>
  <c r="H29" i="1"/>
  <c r="G29" i="1"/>
  <c r="F29" i="1"/>
  <c r="I29" i="1" s="1"/>
  <c r="D29" i="1"/>
  <c r="H28" i="1"/>
  <c r="G28" i="1"/>
  <c r="D28" i="1"/>
  <c r="F28" i="1" s="1"/>
  <c r="I28" i="1" s="1"/>
  <c r="H27" i="1"/>
  <c r="G27" i="1"/>
  <c r="F27" i="1"/>
  <c r="I27" i="1" s="1"/>
  <c r="D27" i="1"/>
  <c r="H26" i="1"/>
  <c r="G26" i="1"/>
  <c r="E26" i="1"/>
  <c r="D26" i="1"/>
  <c r="F26" i="1" s="1"/>
  <c r="I26" i="1" s="1"/>
  <c r="I25" i="1"/>
  <c r="F25" i="1"/>
  <c r="D24" i="1"/>
  <c r="F24" i="1" s="1"/>
  <c r="I24" i="1" s="1"/>
  <c r="F23" i="1"/>
  <c r="I23" i="1" s="1"/>
  <c r="F22" i="1"/>
  <c r="I22" i="1" s="1"/>
  <c r="H21" i="1"/>
  <c r="G21" i="1"/>
  <c r="F21" i="1"/>
  <c r="I21" i="1" s="1"/>
  <c r="D21" i="1"/>
  <c r="H20" i="1"/>
  <c r="G20" i="1"/>
  <c r="D20" i="1"/>
  <c r="F20" i="1" s="1"/>
  <c r="I20" i="1" s="1"/>
  <c r="H19" i="1"/>
  <c r="G19" i="1"/>
  <c r="F19" i="1"/>
  <c r="I19" i="1" s="1"/>
  <c r="D19" i="1"/>
  <c r="H18" i="1"/>
  <c r="G18" i="1"/>
  <c r="D18" i="1"/>
  <c r="F18" i="1" s="1"/>
  <c r="I18" i="1" s="1"/>
  <c r="H17" i="1"/>
  <c r="H11" i="1" s="1"/>
  <c r="H63" i="1" s="1"/>
  <c r="G17" i="1"/>
  <c r="F17" i="1"/>
  <c r="I17" i="1" s="1"/>
  <c r="D17" i="1"/>
  <c r="H16" i="1"/>
  <c r="G16" i="1"/>
  <c r="E16" i="1"/>
  <c r="D16" i="1"/>
  <c r="F16" i="1" s="1"/>
  <c r="I15" i="1"/>
  <c r="F15" i="1"/>
  <c r="I14" i="1"/>
  <c r="F14" i="1"/>
  <c r="I13" i="1"/>
  <c r="F13" i="1"/>
  <c r="G11" i="1"/>
  <c r="G63" i="1" s="1"/>
  <c r="E11" i="1"/>
  <c r="E63" i="1" s="1"/>
  <c r="F11" i="1" l="1"/>
  <c r="I16" i="1"/>
  <c r="I11" i="1" s="1"/>
  <c r="I63" i="1" s="1"/>
  <c r="I37" i="1"/>
  <c r="D11" i="1"/>
  <c r="D63" i="1" s="1"/>
  <c r="D37" i="1"/>
  <c r="F37" i="1"/>
  <c r="F63" i="1" l="1"/>
</calcChain>
</file>

<file path=xl/sharedStrings.xml><?xml version="1.0" encoding="utf-8"?>
<sst xmlns="http://schemas.openxmlformats.org/spreadsheetml/2006/main" count="110" uniqueCount="64">
  <si>
    <t>Formato 6 b) Estado Analítico del Ejercicio del Presupuesto de Egresos Detallado - LDF</t>
  </si>
  <si>
    <t>(Clasificación Administrativa)</t>
  </si>
  <si>
    <t>Sector Central del Poder Ejecutivo del Estado Libre y Soberano de México</t>
  </si>
  <si>
    <t>Estado Analítico del Ejercicio del Presupuesto de Egresos Detallado - LDF</t>
  </si>
  <si>
    <t>Del 1 de Enero al 30 de Junio de 2023</t>
  </si>
  <si>
    <t>Cifras Preliminares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</si>
  <si>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</si>
  <si>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</si>
  <si>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</si>
  <si>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</si>
  <si>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</si>
  <si>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</si>
  <si>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</si>
  <si>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</si>
  <si>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</si>
  <si>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</si>
  <si>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</si>
  <si>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</si>
  <si>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B</t>
  </si>
  <si>
    <t>Coordinación General de Comunicación Social</t>
  </si>
  <si>
    <t>C</t>
  </si>
  <si>
    <t>Secretaria General de Gobierno</t>
  </si>
  <si>
    <t>D</t>
  </si>
  <si>
    <t>Secretaria de Seguridad</t>
  </si>
  <si>
    <t>E</t>
  </si>
  <si>
    <t>Secretaría de Finanzas</t>
  </si>
  <si>
    <t>F</t>
  </si>
  <si>
    <t>Secretaría de Salud</t>
  </si>
  <si>
    <t>G</t>
  </si>
  <si>
    <t>Secretaría del Trabajo</t>
  </si>
  <si>
    <t>H</t>
  </si>
  <si>
    <t>Secretaría de Educación</t>
  </si>
  <si>
    <t>I</t>
  </si>
  <si>
    <t>Secretaría de Desarrollo Social</t>
  </si>
  <si>
    <t>J</t>
  </si>
  <si>
    <t>Secretaría de Desarrollo Económico</t>
  </si>
  <si>
    <t>K</t>
  </si>
  <si>
    <t>Secretaría de la Contraloría</t>
  </si>
  <si>
    <t>L</t>
  </si>
  <si>
    <t>Secretaria de Movilidad</t>
  </si>
  <si>
    <t>M</t>
  </si>
  <si>
    <t>Secretaría de Medio Ambiente</t>
  </si>
  <si>
    <t>N</t>
  </si>
  <si>
    <t>Secretaría de Justicia y Derechos Humanos</t>
  </si>
  <si>
    <t>Ñ</t>
  </si>
  <si>
    <t xml:space="preserve">Secretaría de Desarrollo Urbano y Obra </t>
  </si>
  <si>
    <t>O</t>
  </si>
  <si>
    <t>Secretaría del Campo</t>
  </si>
  <si>
    <t>P</t>
  </si>
  <si>
    <t>Secretaría del Cultura y Turismo</t>
  </si>
  <si>
    <t>Q</t>
  </si>
  <si>
    <t>Secretaría de la Mujer</t>
  </si>
  <si>
    <t>R</t>
  </si>
  <si>
    <t>Junta Local de Conciliación y Arbitraje Valle de Toluca</t>
  </si>
  <si>
    <t>S</t>
  </si>
  <si>
    <t>Tribunal Estatal de Conciliación y Arbitraje</t>
  </si>
  <si>
    <t>T</t>
  </si>
  <si>
    <t>Junta Local de Conciliación y Arbitraje del Valle de Cuautitlán Texcoco</t>
  </si>
  <si>
    <t>U</t>
  </si>
  <si>
    <t>Organos Autónomos</t>
  </si>
  <si>
    <t>V</t>
  </si>
  <si>
    <t>Poderes Legislativo y Judicial</t>
  </si>
  <si>
    <t>II. Gasto Etiquetado
(II=A+B+C+D+E+F+G+H+I+J+K+L+M+N+Ñ+O+P+Q+R+S+T+U+V+W+X+Y+Z)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</si>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</sst>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#,##0.00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3" fontId="6" fillId="0" borderId="0" xfId="1" applyFont="1"/>
    <xf numFmtId="165" fontId="3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Alignment="1">
      <alignment horizontal="right"/>
    </xf>
    <xf numFmtId="164" fontId="8" fillId="0" borderId="0" xfId="0" applyNumberFormat="1" applyFont="1"/>
    <xf numFmtId="43" fontId="7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604F-F1CF-4FE2-9F8F-EB706A4F0E25}">
  <sheetPr>
    <tabColor theme="9"/>
    <pageSetUpPr fitToPage="1"/>
  </sheetPr>
  <dimension ref="A1:XFC104"/>
  <sheetViews>
    <sheetView showGridLines="0" tabSelected="1" zoomScale="130" zoomScaleNormal="130" workbookViewId="0">
      <selection activeCell="D42" sqref="D42"/>
    </sheetView>
  </sheetViews>
  <sheetFormatPr baseColWidth="10" defaultColWidth="0" defaultRowHeight="14.25" zeroHeight="1" x14ac:dyDescent="0.2"/>
  <cols>
    <col min="1" max="2" width="2.7109375" style="2" customWidth="1"/>
    <col min="3" max="3" width="37.85546875" style="2" customWidth="1"/>
    <col min="4" max="4" width="17.140625" style="2" customWidth="1"/>
    <col min="5" max="5" width="15" style="2" customWidth="1"/>
    <col min="6" max="6" width="15.85546875" style="2" customWidth="1"/>
    <col min="7" max="7" width="12.7109375" style="2" customWidth="1"/>
    <col min="8" max="8" width="18.28515625" style="2" customWidth="1"/>
    <col min="9" max="9" width="14.5703125" style="2" customWidth="1"/>
    <col min="10" max="10" width="0.28515625" style="2" customWidth="1"/>
    <col min="11" max="16383" width="11.42578125" style="2" hidden="1"/>
    <col min="16384" max="16384" width="5.7109375" style="2" hidden="1" customWidth="1"/>
  </cols>
  <sheetData>
    <row r="1" spans="2:10" ht="13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ht="12" customHeight="1" x14ac:dyDescent="0.2">
      <c r="B2" s="3" t="s">
        <v>1</v>
      </c>
      <c r="C2" s="3"/>
      <c r="D2" s="3"/>
      <c r="E2" s="3"/>
      <c r="F2" s="3"/>
      <c r="G2" s="3"/>
      <c r="H2" s="3"/>
      <c r="I2" s="3"/>
    </row>
    <row r="3" spans="2:10" ht="11.25" customHeight="1" x14ac:dyDescent="0.2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2:10" ht="10.5" customHeight="1" x14ac:dyDescent="0.2">
      <c r="B4" s="4" t="s">
        <v>3</v>
      </c>
      <c r="C4" s="4"/>
      <c r="D4" s="4"/>
      <c r="E4" s="4"/>
      <c r="F4" s="4"/>
      <c r="G4" s="4"/>
      <c r="H4" s="4"/>
      <c r="I4" s="4"/>
    </row>
    <row r="5" spans="2:10" ht="12" customHeight="1" x14ac:dyDescent="0.2">
      <c r="B5" s="4" t="s">
        <v>4</v>
      </c>
      <c r="C5" s="4"/>
      <c r="D5" s="4"/>
      <c r="E5" s="4"/>
      <c r="F5" s="4"/>
      <c r="G5" s="4"/>
      <c r="H5" s="4"/>
      <c r="I5" s="4"/>
    </row>
    <row r="6" spans="2:10" ht="12" customHeight="1" x14ac:dyDescent="0.2">
      <c r="B6" s="4" t="s">
        <v>5</v>
      </c>
      <c r="C6" s="4"/>
      <c r="D6" s="4"/>
      <c r="E6" s="4"/>
      <c r="F6" s="4"/>
      <c r="G6" s="4"/>
      <c r="H6" s="4"/>
      <c r="I6" s="4"/>
    </row>
    <row r="7" spans="2:10" ht="9" customHeight="1" x14ac:dyDescent="0.2">
      <c r="B7" s="5" t="s">
        <v>6</v>
      </c>
      <c r="C7" s="5"/>
      <c r="D7" s="5"/>
      <c r="E7" s="5"/>
      <c r="F7" s="5"/>
      <c r="G7" s="5"/>
      <c r="H7" s="5"/>
      <c r="I7" s="5"/>
      <c r="J7" s="6"/>
    </row>
    <row r="8" spans="2:10" ht="9.75" customHeight="1" x14ac:dyDescent="0.2">
      <c r="B8" s="7" t="s">
        <v>7</v>
      </c>
      <c r="C8" s="7"/>
      <c r="D8" s="7" t="s">
        <v>8</v>
      </c>
      <c r="E8" s="7"/>
      <c r="F8" s="7"/>
      <c r="G8" s="7"/>
      <c r="H8" s="7"/>
      <c r="I8" s="7" t="s">
        <v>9</v>
      </c>
    </row>
    <row r="9" spans="2:10" ht="15" customHeight="1" x14ac:dyDescent="0.2">
      <c r="B9" s="8"/>
      <c r="C9" s="8"/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8"/>
    </row>
    <row r="10" spans="2:10" ht="7.5" hidden="1" customHeight="1" x14ac:dyDescent="0.2">
      <c r="B10" s="10"/>
      <c r="C10" s="11"/>
      <c r="D10" s="12"/>
      <c r="E10" s="13"/>
      <c r="F10" s="13"/>
      <c r="G10" s="13"/>
      <c r="H10" s="13"/>
      <c r="I10" s="13"/>
    </row>
    <row r="11" spans="2:10" ht="29.25" customHeight="1" x14ac:dyDescent="0.2">
      <c r="B11" s="14" t="s">
        <v>15</v>
      </c>
      <c r="C11" s="15"/>
      <c r="D11" s="16">
        <f t="shared" ref="D11:I11" si="0">SUM(D13:D35)</f>
        <v>196352341.91999996</v>
      </c>
      <c r="E11" s="17">
        <f t="shared" si="0"/>
        <v>3534333.6908600004</v>
      </c>
      <c r="F11" s="17">
        <f t="shared" si="0"/>
        <v>199886675.61085993</v>
      </c>
      <c r="G11" s="17">
        <f>SUM(G13:G35)</f>
        <v>104319757.21553999</v>
      </c>
      <c r="H11" s="17">
        <f t="shared" si="0"/>
        <v>102403785.44609</v>
      </c>
      <c r="I11" s="17">
        <f t="shared" si="0"/>
        <v>95566918.395319968</v>
      </c>
    </row>
    <row r="12" spans="2:10" ht="15.75" hidden="1" customHeight="1" x14ac:dyDescent="0.2">
      <c r="B12" s="14"/>
      <c r="C12" s="15"/>
      <c r="D12" s="18"/>
      <c r="E12" s="19"/>
      <c r="F12" s="19"/>
      <c r="G12" s="19"/>
      <c r="H12" s="19"/>
      <c r="I12" s="19"/>
    </row>
    <row r="13" spans="2:10" ht="10.5" customHeight="1" x14ac:dyDescent="0.2">
      <c r="B13" s="20" t="s">
        <v>16</v>
      </c>
      <c r="C13" s="21" t="s">
        <v>17</v>
      </c>
      <c r="D13" s="22">
        <v>60520.158000000003</v>
      </c>
      <c r="E13" s="23">
        <v>-311.27393000000001</v>
      </c>
      <c r="F13" s="23">
        <f>+D13+E13</f>
        <v>60208.88407</v>
      </c>
      <c r="G13" s="23">
        <v>16031.31596</v>
      </c>
      <c r="H13" s="23">
        <v>15666.27656</v>
      </c>
      <c r="I13" s="23">
        <f t="shared" ref="I13:I35" si="1">+F13-G13</f>
        <v>44177.56811</v>
      </c>
      <c r="J13" s="24"/>
    </row>
    <row r="14" spans="2:10" ht="10.5" customHeight="1" x14ac:dyDescent="0.2">
      <c r="B14" s="20" t="s">
        <v>18</v>
      </c>
      <c r="C14" s="21" t="s">
        <v>19</v>
      </c>
      <c r="D14" s="22">
        <v>178277.94</v>
      </c>
      <c r="E14" s="23">
        <v>597785.2874400001</v>
      </c>
      <c r="F14" s="23">
        <f t="shared" ref="F14:F35" si="2">+D14+E14</f>
        <v>776063.22744000005</v>
      </c>
      <c r="G14" s="23">
        <v>488384.99099999998</v>
      </c>
      <c r="H14" s="23">
        <v>488384.99099999998</v>
      </c>
      <c r="I14" s="23">
        <f t="shared" si="1"/>
        <v>287678.23644000007</v>
      </c>
      <c r="J14" s="24"/>
    </row>
    <row r="15" spans="2:10" ht="10.5" customHeight="1" x14ac:dyDescent="0.2">
      <c r="B15" s="20" t="s">
        <v>20</v>
      </c>
      <c r="C15" s="21" t="s">
        <v>21</v>
      </c>
      <c r="D15" s="22">
        <v>1536716.108</v>
      </c>
      <c r="E15" s="23">
        <v>2734.8659799999969</v>
      </c>
      <c r="F15" s="23">
        <f t="shared" si="2"/>
        <v>1539450.97398</v>
      </c>
      <c r="G15" s="23">
        <v>567921.27301</v>
      </c>
      <c r="H15" s="23">
        <v>567285.55030999996</v>
      </c>
      <c r="I15" s="23">
        <f t="shared" si="1"/>
        <v>971529.70097000001</v>
      </c>
      <c r="J15" s="24"/>
    </row>
    <row r="16" spans="2:10" ht="10.5" customHeight="1" x14ac:dyDescent="0.2">
      <c r="B16" s="20" t="s">
        <v>22</v>
      </c>
      <c r="C16" s="21" t="s">
        <v>23</v>
      </c>
      <c r="D16" s="22">
        <f>18593180.799-D42</f>
        <v>18147247.572999999</v>
      </c>
      <c r="E16" s="23">
        <f>704455.349-E42</f>
        <v>-3400</v>
      </c>
      <c r="F16" s="23">
        <f t="shared" si="2"/>
        <v>18143847.572999999</v>
      </c>
      <c r="G16" s="23">
        <f>7089146.37631-G42</f>
        <v>6650888.5337100001</v>
      </c>
      <c r="H16" s="23">
        <f>7001444.9017-H42</f>
        <v>6563187.0591000002</v>
      </c>
      <c r="I16" s="23">
        <f t="shared" si="1"/>
        <v>11492959.03929</v>
      </c>
      <c r="J16" s="24"/>
    </row>
    <row r="17" spans="2:10" ht="10.5" customHeight="1" x14ac:dyDescent="0.2">
      <c r="B17" s="20" t="s">
        <v>24</v>
      </c>
      <c r="C17" s="21" t="s">
        <v>25</v>
      </c>
      <c r="D17" s="22">
        <f>84919460.962-D43</f>
        <v>60881400.380999997</v>
      </c>
      <c r="E17" s="23">
        <v>952135.24945</v>
      </c>
      <c r="F17" s="23">
        <f t="shared" si="2"/>
        <v>61833535.630449995</v>
      </c>
      <c r="G17" s="23">
        <f>54310109.50695-G43</f>
        <v>36998209.762950003</v>
      </c>
      <c r="H17" s="23">
        <f>54172199.14273-H43</f>
        <v>36860299.398729995</v>
      </c>
      <c r="I17" s="23">
        <f t="shared" si="1"/>
        <v>24835325.867499992</v>
      </c>
      <c r="J17" s="24"/>
    </row>
    <row r="18" spans="2:10" ht="10.5" customHeight="1" x14ac:dyDescent="0.2">
      <c r="B18" s="20" t="s">
        <v>26</v>
      </c>
      <c r="C18" s="21" t="s">
        <v>27</v>
      </c>
      <c r="D18" s="22">
        <f>36292434.987-D44</f>
        <v>11464815.179000001</v>
      </c>
      <c r="E18" s="23">
        <v>2031968.7815500002</v>
      </c>
      <c r="F18" s="23">
        <f t="shared" si="2"/>
        <v>13496783.960550001</v>
      </c>
      <c r="G18" s="23">
        <f>18647010.81817-G44</f>
        <v>9149040.98484</v>
      </c>
      <c r="H18" s="23">
        <f>17613181.50699-H44</f>
        <v>8115211.6736600008</v>
      </c>
      <c r="I18" s="23">
        <f t="shared" si="1"/>
        <v>4347742.9757100008</v>
      </c>
      <c r="J18" s="24"/>
    </row>
    <row r="19" spans="2:10" ht="10.5" customHeight="1" x14ac:dyDescent="0.2">
      <c r="B19" s="20" t="s">
        <v>28</v>
      </c>
      <c r="C19" s="21" t="s">
        <v>29</v>
      </c>
      <c r="D19" s="22">
        <f>1701025.601-D45</f>
        <v>1689425.601</v>
      </c>
      <c r="E19" s="23">
        <v>-3250.07</v>
      </c>
      <c r="F19" s="23">
        <f t="shared" si="2"/>
        <v>1686175.531</v>
      </c>
      <c r="G19" s="23">
        <f>888328.92944-G45</f>
        <v>765816.17643999995</v>
      </c>
      <c r="H19" s="23">
        <f>888328.92944-H45</f>
        <v>765816.17643999995</v>
      </c>
      <c r="I19" s="23">
        <f t="shared" si="1"/>
        <v>920359.35456000001</v>
      </c>
      <c r="J19" s="24"/>
    </row>
    <row r="20" spans="2:10" ht="10.5" customHeight="1" x14ac:dyDescent="0.2">
      <c r="B20" s="20" t="s">
        <v>30</v>
      </c>
      <c r="C20" s="21" t="s">
        <v>31</v>
      </c>
      <c r="D20" s="22">
        <f>110572676.941-D46</f>
        <v>48130553.574000001</v>
      </c>
      <c r="E20" s="23">
        <v>-199260.95255000002</v>
      </c>
      <c r="F20" s="23">
        <f t="shared" si="2"/>
        <v>47931292.62145</v>
      </c>
      <c r="G20" s="23">
        <f>50765800.64382-G46</f>
        <v>26772894.254790001</v>
      </c>
      <c r="H20" s="23">
        <f>50467962.49282-H46</f>
        <v>26475056.10379</v>
      </c>
      <c r="I20" s="23">
        <f t="shared" si="1"/>
        <v>21158398.366659999</v>
      </c>
      <c r="J20" s="24"/>
    </row>
    <row r="21" spans="2:10" ht="10.5" customHeight="1" x14ac:dyDescent="0.2">
      <c r="B21" s="20" t="s">
        <v>32</v>
      </c>
      <c r="C21" s="21" t="s">
        <v>33</v>
      </c>
      <c r="D21" s="22">
        <f>8504502.214-D47</f>
        <v>8504502.2139999997</v>
      </c>
      <c r="E21" s="23">
        <v>48619.953059999942</v>
      </c>
      <c r="F21" s="23">
        <f t="shared" si="2"/>
        <v>8553122.167059999</v>
      </c>
      <c r="G21" s="23">
        <f>3617351.05807-G47</f>
        <v>2720084.1400699997</v>
      </c>
      <c r="H21" s="23">
        <f>3617351.05807-H47</f>
        <v>2720084.1400699997</v>
      </c>
      <c r="I21" s="23">
        <f t="shared" si="1"/>
        <v>5833038.0269899992</v>
      </c>
      <c r="J21" s="24"/>
    </row>
    <row r="22" spans="2:10" ht="10.5" customHeight="1" x14ac:dyDescent="0.2">
      <c r="B22" s="20" t="s">
        <v>34</v>
      </c>
      <c r="C22" s="21" t="s">
        <v>35</v>
      </c>
      <c r="D22" s="22">
        <v>559459.37899999996</v>
      </c>
      <c r="E22" s="23">
        <v>-2608.6057000000001</v>
      </c>
      <c r="F22" s="23">
        <f t="shared" si="2"/>
        <v>556850.7733</v>
      </c>
      <c r="G22" s="23">
        <v>379701.96109999996</v>
      </c>
      <c r="H22" s="23">
        <v>366949.79300999996</v>
      </c>
      <c r="I22" s="23">
        <f t="shared" si="1"/>
        <v>177148.81220000004</v>
      </c>
      <c r="J22" s="24"/>
    </row>
    <row r="23" spans="2:10" ht="10.5" customHeight="1" x14ac:dyDescent="0.2">
      <c r="B23" s="20" t="s">
        <v>36</v>
      </c>
      <c r="C23" s="21" t="s">
        <v>37</v>
      </c>
      <c r="D23" s="22">
        <v>397225.31800000003</v>
      </c>
      <c r="E23" s="23">
        <v>6017.9409499999992</v>
      </c>
      <c r="F23" s="23">
        <f t="shared" si="2"/>
        <v>403243.25895000005</v>
      </c>
      <c r="G23" s="23">
        <v>144119.94545</v>
      </c>
      <c r="H23" s="23">
        <v>140154.18376000001</v>
      </c>
      <c r="I23" s="23">
        <f t="shared" si="1"/>
        <v>259123.31350000005</v>
      </c>
      <c r="J23" s="24"/>
    </row>
    <row r="24" spans="2:10" ht="10.5" customHeight="1" x14ac:dyDescent="0.2">
      <c r="B24" s="20" t="s">
        <v>38</v>
      </c>
      <c r="C24" s="21" t="s">
        <v>39</v>
      </c>
      <c r="D24" s="22">
        <f>6410560.857-D50</f>
        <v>6257058.9929999998</v>
      </c>
      <c r="E24" s="23">
        <v>-25337.897160000004</v>
      </c>
      <c r="F24" s="23">
        <f t="shared" si="2"/>
        <v>6231721.0958399996</v>
      </c>
      <c r="G24" s="23">
        <v>2836336.7312000012</v>
      </c>
      <c r="H24" s="23">
        <v>3102305.8833400006</v>
      </c>
      <c r="I24" s="23">
        <f t="shared" si="1"/>
        <v>3395384.3646399984</v>
      </c>
      <c r="J24" s="24"/>
    </row>
    <row r="25" spans="2:10" ht="10.5" customHeight="1" x14ac:dyDescent="0.2">
      <c r="B25" s="20" t="s">
        <v>40</v>
      </c>
      <c r="C25" s="21" t="s">
        <v>41</v>
      </c>
      <c r="D25" s="22">
        <v>3214294.3339999998</v>
      </c>
      <c r="E25" s="23">
        <v>-90286.240980000017</v>
      </c>
      <c r="F25" s="23">
        <f t="shared" si="2"/>
        <v>3124008.0930199996</v>
      </c>
      <c r="G25" s="23">
        <v>1139290.49327</v>
      </c>
      <c r="H25" s="23">
        <v>1139518.74627</v>
      </c>
      <c r="I25" s="23">
        <f t="shared" si="1"/>
        <v>1984717.5997499996</v>
      </c>
      <c r="J25" s="24"/>
    </row>
    <row r="26" spans="2:10" ht="10.5" customHeight="1" x14ac:dyDescent="0.2">
      <c r="B26" s="20" t="s">
        <v>42</v>
      </c>
      <c r="C26" s="21" t="s">
        <v>43</v>
      </c>
      <c r="D26" s="22">
        <f>1745960.196-D52</f>
        <v>1700826.2549999999</v>
      </c>
      <c r="E26" s="23">
        <f>+-9603.29112-E52</f>
        <v>-14603.29112</v>
      </c>
      <c r="F26" s="23">
        <f t="shared" si="2"/>
        <v>1686222.9638799999</v>
      </c>
      <c r="G26" s="23">
        <f>657117.77154-G52</f>
        <v>640318.72253999999</v>
      </c>
      <c r="H26" s="23">
        <f>652333.88391-H52</f>
        <v>635534.83490999998</v>
      </c>
      <c r="I26" s="23">
        <f t="shared" si="1"/>
        <v>1045904.2413399999</v>
      </c>
      <c r="J26" s="24"/>
    </row>
    <row r="27" spans="2:10" ht="10.5" customHeight="1" x14ac:dyDescent="0.2">
      <c r="B27" s="20" t="s">
        <v>44</v>
      </c>
      <c r="C27" s="21" t="s">
        <v>45</v>
      </c>
      <c r="D27" s="22">
        <f>7768677.42-D53</f>
        <v>6641926.4869999997</v>
      </c>
      <c r="E27" s="23">
        <v>179735.24247</v>
      </c>
      <c r="F27" s="23">
        <f t="shared" si="2"/>
        <v>6821661.7294699997</v>
      </c>
      <c r="G27" s="23">
        <f>2089194.54559-G53</f>
        <v>1379427.3026299998</v>
      </c>
      <c r="H27" s="23">
        <f>1536164.23935-H53</f>
        <v>826396.99638999987</v>
      </c>
      <c r="I27" s="23">
        <f t="shared" si="1"/>
        <v>5442234.4268399999</v>
      </c>
      <c r="J27" s="24"/>
    </row>
    <row r="28" spans="2:10" ht="10.5" customHeight="1" x14ac:dyDescent="0.2">
      <c r="B28" s="20" t="s">
        <v>46</v>
      </c>
      <c r="C28" s="21" t="s">
        <v>47</v>
      </c>
      <c r="D28" s="22">
        <f>2665919.486-D54</f>
        <v>1706728.469</v>
      </c>
      <c r="E28" s="23">
        <v>-37910.447939999998</v>
      </c>
      <c r="F28" s="23">
        <f t="shared" si="2"/>
        <v>1668818.0210599999</v>
      </c>
      <c r="G28" s="23">
        <f>818269.19296-G54</f>
        <v>814922.06296000001</v>
      </c>
      <c r="H28" s="23">
        <f>772306.92896-H54</f>
        <v>768959.79896000004</v>
      </c>
      <c r="I28" s="23">
        <f t="shared" si="1"/>
        <v>853895.95809999993</v>
      </c>
      <c r="J28" s="24"/>
    </row>
    <row r="29" spans="2:10" ht="10.5" customHeight="1" x14ac:dyDescent="0.2">
      <c r="B29" s="20" t="s">
        <v>48</v>
      </c>
      <c r="C29" s="21" t="s">
        <v>49</v>
      </c>
      <c r="D29" s="22">
        <f>3145073.766-D55</f>
        <v>3143997.0069999998</v>
      </c>
      <c r="E29" s="23">
        <v>-912.96967000001666</v>
      </c>
      <c r="F29" s="23">
        <f t="shared" si="2"/>
        <v>3143084.0373299997</v>
      </c>
      <c r="G29" s="23">
        <f>1078843.1906-G55</f>
        <v>1076723.8801500001</v>
      </c>
      <c r="H29" s="23">
        <f>1078843.1906-H55</f>
        <v>1076723.8801500001</v>
      </c>
      <c r="I29" s="23">
        <f t="shared" si="1"/>
        <v>2066360.1571799996</v>
      </c>
      <c r="J29" s="24"/>
    </row>
    <row r="30" spans="2:10" ht="10.5" customHeight="1" x14ac:dyDescent="0.2">
      <c r="B30" s="20" t="s">
        <v>50</v>
      </c>
      <c r="C30" s="21" t="s">
        <v>51</v>
      </c>
      <c r="D30" s="22">
        <f>695372.898-D56</f>
        <v>663903.44900000002</v>
      </c>
      <c r="E30" s="23">
        <f>89379.92202-E56</f>
        <v>94257.845600000001</v>
      </c>
      <c r="F30" s="23">
        <f t="shared" si="2"/>
        <v>758161.29460000002</v>
      </c>
      <c r="G30" s="23">
        <f>216395.16133-G56</f>
        <v>182293.28631</v>
      </c>
      <c r="H30" s="23">
        <f>216395.16133-H56</f>
        <v>182293.28631</v>
      </c>
      <c r="I30" s="23">
        <f t="shared" si="1"/>
        <v>575868.00829000003</v>
      </c>
      <c r="J30" s="24"/>
    </row>
    <row r="31" spans="2:10" ht="10.5" customHeight="1" x14ac:dyDescent="0.2">
      <c r="B31" s="20" t="s">
        <v>52</v>
      </c>
      <c r="C31" s="21" t="s">
        <v>53</v>
      </c>
      <c r="D31" s="22">
        <v>66871.664999999994</v>
      </c>
      <c r="E31" s="23">
        <v>-227.27010000000001</v>
      </c>
      <c r="F31" s="23">
        <f t="shared" si="2"/>
        <v>66644.394899999999</v>
      </c>
      <c r="G31" s="23">
        <v>24286.815710000003</v>
      </c>
      <c r="H31" s="23">
        <v>24286.815710000003</v>
      </c>
      <c r="I31" s="23">
        <f t="shared" si="1"/>
        <v>42357.579189999997</v>
      </c>
      <c r="J31" s="24"/>
    </row>
    <row r="32" spans="2:10" ht="10.5" customHeight="1" x14ac:dyDescent="0.2">
      <c r="B32" s="20" t="s">
        <v>54</v>
      </c>
      <c r="C32" s="21" t="s">
        <v>55</v>
      </c>
      <c r="D32" s="22">
        <v>41201.438999999998</v>
      </c>
      <c r="E32" s="23">
        <v>-186.64411999999999</v>
      </c>
      <c r="F32" s="23">
        <f t="shared" si="2"/>
        <v>41014.794880000001</v>
      </c>
      <c r="G32" s="23">
        <v>15941.085230000001</v>
      </c>
      <c r="H32" s="23">
        <v>15941.085230000001</v>
      </c>
      <c r="I32" s="23">
        <f t="shared" si="1"/>
        <v>25073.709650000001</v>
      </c>
      <c r="J32" s="24"/>
    </row>
    <row r="33" spans="2:10" ht="10.5" customHeight="1" x14ac:dyDescent="0.2">
      <c r="B33" s="20" t="s">
        <v>56</v>
      </c>
      <c r="C33" s="21" t="s">
        <v>57</v>
      </c>
      <c r="D33" s="22">
        <v>110969.054</v>
      </c>
      <c r="E33" s="23">
        <v>-625.81236999999999</v>
      </c>
      <c r="F33" s="23">
        <f t="shared" si="2"/>
        <v>110343.24163</v>
      </c>
      <c r="G33" s="23">
        <v>45697.847170000001</v>
      </c>
      <c r="H33" s="23">
        <v>45697.847170000001</v>
      </c>
      <c r="I33" s="23">
        <f t="shared" si="1"/>
        <v>64645.394460000003</v>
      </c>
      <c r="J33" s="24"/>
    </row>
    <row r="34" spans="2:10" ht="10.5" customHeight="1" x14ac:dyDescent="0.2">
      <c r="B34" s="20" t="s">
        <v>58</v>
      </c>
      <c r="C34" s="21" t="s">
        <v>59</v>
      </c>
      <c r="D34" s="22">
        <f>13951307.645-D60</f>
        <v>13792717.889</v>
      </c>
      <c r="E34" s="23">
        <v>0</v>
      </c>
      <c r="F34" s="23">
        <f t="shared" si="2"/>
        <v>13792717.889</v>
      </c>
      <c r="G34" s="23">
        <v>7553174.773740001</v>
      </c>
      <c r="H34" s="23">
        <v>7549780.0499100005</v>
      </c>
      <c r="I34" s="23">
        <f t="shared" si="1"/>
        <v>6239543.1152599994</v>
      </c>
      <c r="J34" s="24"/>
    </row>
    <row r="35" spans="2:10" ht="10.5" customHeight="1" x14ac:dyDescent="0.2">
      <c r="B35" s="20" t="s">
        <v>60</v>
      </c>
      <c r="C35" s="21" t="s">
        <v>61</v>
      </c>
      <c r="D35" s="22">
        <v>7461703.4539999999</v>
      </c>
      <c r="E35" s="23">
        <v>0</v>
      </c>
      <c r="F35" s="23">
        <f t="shared" si="2"/>
        <v>7461703.4539999999</v>
      </c>
      <c r="G35" s="23">
        <v>3958250.87531</v>
      </c>
      <c r="H35" s="23">
        <v>3958250.87531</v>
      </c>
      <c r="I35" s="23">
        <f t="shared" si="1"/>
        <v>3503452.5786899999</v>
      </c>
      <c r="J35" s="24"/>
    </row>
    <row r="36" spans="2:10" x14ac:dyDescent="0.2">
      <c r="B36" s="25"/>
      <c r="C36" s="26"/>
      <c r="D36" s="27"/>
      <c r="E36" s="28"/>
      <c r="F36" s="23"/>
      <c r="G36" s="28"/>
      <c r="H36" s="28"/>
      <c r="I36" s="29"/>
    </row>
    <row r="37" spans="2:10" ht="22.5" customHeight="1" x14ac:dyDescent="0.2">
      <c r="B37" s="30" t="s">
        <v>62</v>
      </c>
      <c r="C37" s="31"/>
      <c r="D37" s="32">
        <f t="shared" ref="D37:I37" si="3">SUM(D39:D61)</f>
        <v>114241050.70099999</v>
      </c>
      <c r="E37" s="32">
        <f>SUM(E39:E61)</f>
        <v>707977.4254200001</v>
      </c>
      <c r="F37" s="32">
        <f t="shared" si="3"/>
        <v>114949028.12641999</v>
      </c>
      <c r="G37" s="32">
        <f t="shared" si="3"/>
        <v>53026948.087389998</v>
      </c>
      <c r="H37" s="32">
        <f t="shared" si="3"/>
        <v>53026948.087389998</v>
      </c>
      <c r="I37" s="32">
        <f t="shared" si="3"/>
        <v>61922080.039030001</v>
      </c>
    </row>
    <row r="38" spans="2:10" ht="8.1" customHeight="1" x14ac:dyDescent="0.2">
      <c r="B38" s="14"/>
      <c r="C38" s="15"/>
      <c r="D38" s="19"/>
      <c r="E38" s="19"/>
      <c r="F38" s="19"/>
      <c r="G38" s="19"/>
      <c r="H38" s="19"/>
      <c r="I38" s="19"/>
      <c r="J38" s="33"/>
    </row>
    <row r="39" spans="2:10" ht="10.5" customHeight="1" x14ac:dyDescent="0.2">
      <c r="B39" s="20" t="s">
        <v>16</v>
      </c>
      <c r="C39" s="21" t="s">
        <v>17</v>
      </c>
      <c r="D39" s="22">
        <v>0</v>
      </c>
      <c r="E39" s="23">
        <v>0</v>
      </c>
      <c r="F39" s="23">
        <f>+D39+E39</f>
        <v>0</v>
      </c>
      <c r="G39" s="23">
        <v>0</v>
      </c>
      <c r="H39" s="23">
        <v>0</v>
      </c>
      <c r="I39" s="23">
        <f>+F39-G39</f>
        <v>0</v>
      </c>
      <c r="J39" s="24"/>
    </row>
    <row r="40" spans="2:10" ht="10.5" customHeight="1" x14ac:dyDescent="0.2">
      <c r="B40" s="20" t="s">
        <v>18</v>
      </c>
      <c r="C40" s="21" t="s">
        <v>19</v>
      </c>
      <c r="D40" s="22">
        <v>0</v>
      </c>
      <c r="E40" s="23">
        <v>0</v>
      </c>
      <c r="F40" s="23">
        <f t="shared" ref="F40:F61" si="4">+D40+E40</f>
        <v>0</v>
      </c>
      <c r="G40" s="23">
        <v>0</v>
      </c>
      <c r="H40" s="23">
        <v>0</v>
      </c>
      <c r="I40" s="23">
        <f t="shared" ref="I40:I61" si="5">+F40-G40</f>
        <v>0</v>
      </c>
      <c r="J40" s="24"/>
    </row>
    <row r="41" spans="2:10" ht="10.5" customHeight="1" x14ac:dyDescent="0.2">
      <c r="B41" s="20" t="s">
        <v>20</v>
      </c>
      <c r="C41" s="21" t="s">
        <v>21</v>
      </c>
      <c r="D41" s="22">
        <v>0</v>
      </c>
      <c r="E41" s="23">
        <v>0</v>
      </c>
      <c r="F41" s="23">
        <f t="shared" si="4"/>
        <v>0</v>
      </c>
      <c r="G41" s="23">
        <v>0</v>
      </c>
      <c r="H41" s="23">
        <v>0</v>
      </c>
      <c r="I41" s="23">
        <f t="shared" si="5"/>
        <v>0</v>
      </c>
      <c r="J41" s="24"/>
    </row>
    <row r="42" spans="2:10" ht="10.5" customHeight="1" x14ac:dyDescent="0.2">
      <c r="B42" s="20" t="s">
        <v>22</v>
      </c>
      <c r="C42" s="21" t="s">
        <v>23</v>
      </c>
      <c r="D42" s="22">
        <v>445933.22600000002</v>
      </c>
      <c r="E42" s="23">
        <v>707855.34900000005</v>
      </c>
      <c r="F42" s="23">
        <f t="shared" si="4"/>
        <v>1153788.5750000002</v>
      </c>
      <c r="G42" s="23">
        <v>438257.84260000003</v>
      </c>
      <c r="H42" s="23">
        <v>438257.84260000003</v>
      </c>
      <c r="I42" s="23">
        <f t="shared" si="5"/>
        <v>715530.7324000001</v>
      </c>
      <c r="J42" s="24"/>
    </row>
    <row r="43" spans="2:10" ht="10.5" customHeight="1" x14ac:dyDescent="0.2">
      <c r="B43" s="20" t="s">
        <v>24</v>
      </c>
      <c r="C43" s="21" t="s">
        <v>25</v>
      </c>
      <c r="D43" s="22">
        <f>23675528.681+362531.9</f>
        <v>24038060.581</v>
      </c>
      <c r="E43" s="23">
        <v>0</v>
      </c>
      <c r="F43" s="23">
        <f t="shared" si="4"/>
        <v>24038060.581</v>
      </c>
      <c r="G43" s="23">
        <v>17311899.743999999</v>
      </c>
      <c r="H43" s="23">
        <v>17311899.743999999</v>
      </c>
      <c r="I43" s="23">
        <f t="shared" si="5"/>
        <v>6726160.8370000012</v>
      </c>
      <c r="J43" s="24"/>
    </row>
    <row r="44" spans="2:10" ht="10.5" customHeight="1" x14ac:dyDescent="0.2">
      <c r="B44" s="20" t="s">
        <v>26</v>
      </c>
      <c r="C44" s="21" t="s">
        <v>27</v>
      </c>
      <c r="D44" s="22">
        <f>23053250.328+1774369.48</f>
        <v>24827619.808000002</v>
      </c>
      <c r="E44" s="23">
        <v>0</v>
      </c>
      <c r="F44" s="23">
        <f t="shared" si="4"/>
        <v>24827619.808000002</v>
      </c>
      <c r="G44" s="23">
        <v>9497969.8333299998</v>
      </c>
      <c r="H44" s="23">
        <v>9497969.8333299998</v>
      </c>
      <c r="I44" s="23">
        <f t="shared" si="5"/>
        <v>15329649.974670002</v>
      </c>
      <c r="J44" s="24"/>
    </row>
    <row r="45" spans="2:10" ht="10.5" customHeight="1" x14ac:dyDescent="0.2">
      <c r="B45" s="20" t="s">
        <v>28</v>
      </c>
      <c r="C45" s="21" t="s">
        <v>29</v>
      </c>
      <c r="D45" s="22">
        <v>11600</v>
      </c>
      <c r="E45" s="23">
        <v>0</v>
      </c>
      <c r="F45" s="23">
        <f t="shared" si="4"/>
        <v>11600</v>
      </c>
      <c r="G45" s="23">
        <v>122512.753</v>
      </c>
      <c r="H45" s="23">
        <v>122512.753</v>
      </c>
      <c r="I45" s="23">
        <f t="shared" si="5"/>
        <v>-110912.753</v>
      </c>
      <c r="J45" s="24"/>
    </row>
    <row r="46" spans="2:10" ht="10.5" customHeight="1" x14ac:dyDescent="0.2">
      <c r="B46" s="20" t="s">
        <v>30</v>
      </c>
      <c r="C46" s="21" t="s">
        <v>31</v>
      </c>
      <c r="D46" s="22">
        <f>48591579.687+14213075.58-362531.9</f>
        <v>62442123.366999999</v>
      </c>
      <c r="E46" s="23">
        <v>0</v>
      </c>
      <c r="F46" s="23">
        <f>+D46+E46</f>
        <v>62442123.366999999</v>
      </c>
      <c r="G46" s="23">
        <v>23992906.389030002</v>
      </c>
      <c r="H46" s="23">
        <v>23992906.389030002</v>
      </c>
      <c r="I46" s="23">
        <f t="shared" si="5"/>
        <v>38449216.977969997</v>
      </c>
      <c r="J46" s="24"/>
    </row>
    <row r="47" spans="2:10" ht="10.5" customHeight="1" x14ac:dyDescent="0.2">
      <c r="B47" s="20" t="s">
        <v>32</v>
      </c>
      <c r="C47" s="21" t="s">
        <v>33</v>
      </c>
      <c r="D47" s="22">
        <v>0</v>
      </c>
      <c r="E47" s="23">
        <v>0</v>
      </c>
      <c r="F47" s="23">
        <f t="shared" si="4"/>
        <v>0</v>
      </c>
      <c r="G47" s="23">
        <v>897266.91799999995</v>
      </c>
      <c r="H47" s="23">
        <v>897266.91799999995</v>
      </c>
      <c r="I47" s="23">
        <f t="shared" si="5"/>
        <v>-897266.91799999995</v>
      </c>
      <c r="J47" s="24"/>
    </row>
    <row r="48" spans="2:10" ht="10.5" customHeight="1" x14ac:dyDescent="0.2">
      <c r="B48" s="20" t="s">
        <v>34</v>
      </c>
      <c r="C48" s="21" t="s">
        <v>35</v>
      </c>
      <c r="D48" s="22">
        <v>0</v>
      </c>
      <c r="E48" s="23">
        <v>0</v>
      </c>
      <c r="F48" s="23">
        <f t="shared" si="4"/>
        <v>0</v>
      </c>
      <c r="G48" s="23">
        <v>0</v>
      </c>
      <c r="H48" s="23">
        <v>0</v>
      </c>
      <c r="I48" s="23">
        <f t="shared" si="5"/>
        <v>0</v>
      </c>
      <c r="J48" s="24"/>
    </row>
    <row r="49" spans="2:10" ht="10.5" customHeight="1" x14ac:dyDescent="0.2">
      <c r="B49" s="20" t="s">
        <v>36</v>
      </c>
      <c r="C49" s="21" t="s">
        <v>37</v>
      </c>
      <c r="D49" s="22">
        <v>0</v>
      </c>
      <c r="E49" s="23">
        <v>0</v>
      </c>
      <c r="F49" s="23">
        <f t="shared" si="4"/>
        <v>0</v>
      </c>
      <c r="G49" s="23">
        <v>0</v>
      </c>
      <c r="H49" s="23">
        <v>0</v>
      </c>
      <c r="I49" s="23">
        <f t="shared" si="5"/>
        <v>0</v>
      </c>
      <c r="J49" s="24"/>
    </row>
    <row r="50" spans="2:10" ht="10.5" customHeight="1" x14ac:dyDescent="0.2">
      <c r="B50" s="20" t="s">
        <v>38</v>
      </c>
      <c r="C50" s="21" t="s">
        <v>39</v>
      </c>
      <c r="D50" s="22">
        <v>153501.864</v>
      </c>
      <c r="E50" s="23">
        <v>0</v>
      </c>
      <c r="F50" s="23">
        <f t="shared" si="4"/>
        <v>153501.864</v>
      </c>
      <c r="G50" s="23">
        <v>0</v>
      </c>
      <c r="H50" s="23">
        <v>0</v>
      </c>
      <c r="I50" s="23">
        <f t="shared" si="5"/>
        <v>153501.864</v>
      </c>
      <c r="J50" s="24"/>
    </row>
    <row r="51" spans="2:10" ht="10.5" customHeight="1" x14ac:dyDescent="0.2">
      <c r="B51" s="20" t="s">
        <v>40</v>
      </c>
      <c r="C51" s="21" t="s">
        <v>41</v>
      </c>
      <c r="D51" s="22">
        <v>0</v>
      </c>
      <c r="E51" s="23">
        <v>0</v>
      </c>
      <c r="F51" s="23">
        <f t="shared" si="4"/>
        <v>0</v>
      </c>
      <c r="G51" s="23">
        <v>0</v>
      </c>
      <c r="H51" s="23">
        <v>0</v>
      </c>
      <c r="I51" s="23">
        <f t="shared" si="5"/>
        <v>0</v>
      </c>
      <c r="J51" s="24"/>
    </row>
    <row r="52" spans="2:10" ht="10.5" customHeight="1" x14ac:dyDescent="0.2">
      <c r="B52" s="20" t="s">
        <v>42</v>
      </c>
      <c r="C52" s="21" t="s">
        <v>43</v>
      </c>
      <c r="D52" s="22">
        <v>45133.940999999999</v>
      </c>
      <c r="E52" s="23">
        <v>5000</v>
      </c>
      <c r="F52" s="23">
        <f t="shared" si="4"/>
        <v>50133.940999999999</v>
      </c>
      <c r="G52" s="23">
        <v>16799.048999999999</v>
      </c>
      <c r="H52" s="23">
        <v>16799.048999999999</v>
      </c>
      <c r="I52" s="23">
        <f t="shared" si="5"/>
        <v>33334.892</v>
      </c>
      <c r="J52" s="24"/>
    </row>
    <row r="53" spans="2:10" ht="10.5" customHeight="1" x14ac:dyDescent="0.2">
      <c r="B53" s="20" t="s">
        <v>44</v>
      </c>
      <c r="C53" s="21" t="s">
        <v>45</v>
      </c>
      <c r="D53" s="22">
        <v>1126750.933</v>
      </c>
      <c r="E53" s="23">
        <v>0</v>
      </c>
      <c r="F53" s="23">
        <f t="shared" si="4"/>
        <v>1126750.933</v>
      </c>
      <c r="G53" s="23">
        <v>709767.24296000006</v>
      </c>
      <c r="H53" s="23">
        <v>709767.24296000006</v>
      </c>
      <c r="I53" s="23">
        <f t="shared" si="5"/>
        <v>416983.6900399999</v>
      </c>
      <c r="J53" s="24"/>
    </row>
    <row r="54" spans="2:10" ht="10.5" customHeight="1" x14ac:dyDescent="0.2">
      <c r="B54" s="20" t="s">
        <v>46</v>
      </c>
      <c r="C54" s="21" t="s">
        <v>47</v>
      </c>
      <c r="D54" s="22">
        <v>959191.01699999999</v>
      </c>
      <c r="E54" s="23">
        <v>0</v>
      </c>
      <c r="F54" s="23">
        <f t="shared" si="4"/>
        <v>959191.01699999999</v>
      </c>
      <c r="G54" s="23">
        <v>3347.13</v>
      </c>
      <c r="H54" s="23">
        <v>3347.13</v>
      </c>
      <c r="I54" s="23">
        <f t="shared" si="5"/>
        <v>955843.88699999999</v>
      </c>
      <c r="J54" s="24"/>
    </row>
    <row r="55" spans="2:10" ht="10.5" customHeight="1" x14ac:dyDescent="0.2">
      <c r="B55" s="20" t="s">
        <v>48</v>
      </c>
      <c r="C55" s="21" t="s">
        <v>49</v>
      </c>
      <c r="D55" s="22">
        <v>1076.759</v>
      </c>
      <c r="E55" s="23">
        <v>0</v>
      </c>
      <c r="F55" s="23">
        <f t="shared" si="4"/>
        <v>1076.759</v>
      </c>
      <c r="G55" s="23">
        <v>2119.3104500000004</v>
      </c>
      <c r="H55" s="23">
        <v>2119.3104500000004</v>
      </c>
      <c r="I55" s="23">
        <f t="shared" si="5"/>
        <v>-1042.5514500000004</v>
      </c>
      <c r="J55" s="24"/>
    </row>
    <row r="56" spans="2:10" ht="10.5" customHeight="1" x14ac:dyDescent="0.2">
      <c r="B56" s="20" t="s">
        <v>50</v>
      </c>
      <c r="C56" s="21" t="s">
        <v>51</v>
      </c>
      <c r="D56" s="22">
        <v>31469.449000000001</v>
      </c>
      <c r="E56" s="23">
        <v>-4877.9235799999997</v>
      </c>
      <c r="F56" s="23">
        <f t="shared" si="4"/>
        <v>26591.525420000002</v>
      </c>
      <c r="G56" s="23">
        <v>34101.875020000007</v>
      </c>
      <c r="H56" s="23">
        <v>34101.875020000007</v>
      </c>
      <c r="I56" s="23">
        <f t="shared" si="5"/>
        <v>-7510.349600000005</v>
      </c>
      <c r="J56" s="24"/>
    </row>
    <row r="57" spans="2:10" ht="10.5" customHeight="1" x14ac:dyDescent="0.2">
      <c r="B57" s="20" t="s">
        <v>52</v>
      </c>
      <c r="C57" s="21" t="s">
        <v>53</v>
      </c>
      <c r="D57" s="22">
        <v>0</v>
      </c>
      <c r="E57" s="23">
        <v>0</v>
      </c>
      <c r="F57" s="23">
        <f t="shared" si="4"/>
        <v>0</v>
      </c>
      <c r="G57" s="23">
        <v>0</v>
      </c>
      <c r="H57" s="23">
        <v>0</v>
      </c>
      <c r="I57" s="23">
        <f t="shared" si="5"/>
        <v>0</v>
      </c>
      <c r="J57" s="24"/>
    </row>
    <row r="58" spans="2:10" ht="10.5" customHeight="1" x14ac:dyDescent="0.2">
      <c r="B58" s="20" t="s">
        <v>54</v>
      </c>
      <c r="C58" s="21" t="s">
        <v>55</v>
      </c>
      <c r="D58" s="22">
        <v>0</v>
      </c>
      <c r="E58" s="23">
        <v>0</v>
      </c>
      <c r="F58" s="23">
        <f t="shared" si="4"/>
        <v>0</v>
      </c>
      <c r="G58" s="23">
        <v>0</v>
      </c>
      <c r="H58" s="23">
        <v>0</v>
      </c>
      <c r="I58" s="23">
        <f t="shared" si="5"/>
        <v>0</v>
      </c>
      <c r="J58" s="24"/>
    </row>
    <row r="59" spans="2:10" ht="19.5" customHeight="1" x14ac:dyDescent="0.2">
      <c r="B59" s="20" t="s">
        <v>56</v>
      </c>
      <c r="C59" s="21" t="s">
        <v>57</v>
      </c>
      <c r="D59" s="22">
        <v>0</v>
      </c>
      <c r="E59" s="23">
        <v>0</v>
      </c>
      <c r="F59" s="23">
        <f t="shared" si="4"/>
        <v>0</v>
      </c>
      <c r="G59" s="23">
        <v>0</v>
      </c>
      <c r="H59" s="23">
        <v>0</v>
      </c>
      <c r="I59" s="23">
        <f t="shared" si="5"/>
        <v>0</v>
      </c>
      <c r="J59" s="24"/>
    </row>
    <row r="60" spans="2:10" ht="12.75" customHeight="1" x14ac:dyDescent="0.2">
      <c r="B60" s="20" t="s">
        <v>58</v>
      </c>
      <c r="C60" s="21" t="s">
        <v>59</v>
      </c>
      <c r="D60" s="22">
        <v>158589.75599999999</v>
      </c>
      <c r="E60" s="23">
        <v>0</v>
      </c>
      <c r="F60" s="23">
        <f t="shared" si="4"/>
        <v>158589.75599999999</v>
      </c>
      <c r="G60" s="23">
        <v>0</v>
      </c>
      <c r="H60" s="23">
        <v>0</v>
      </c>
      <c r="I60" s="23">
        <f>+F60-G60</f>
        <v>158589.75599999999</v>
      </c>
      <c r="J60" s="24"/>
    </row>
    <row r="61" spans="2:10" ht="10.5" customHeight="1" x14ac:dyDescent="0.2">
      <c r="B61" s="20" t="s">
        <v>60</v>
      </c>
      <c r="C61" s="21" t="s">
        <v>61</v>
      </c>
      <c r="D61" s="22">
        <v>0</v>
      </c>
      <c r="E61" s="23">
        <v>0</v>
      </c>
      <c r="F61" s="23">
        <f t="shared" si="4"/>
        <v>0</v>
      </c>
      <c r="G61" s="23">
        <v>0</v>
      </c>
      <c r="H61" s="23">
        <v>0</v>
      </c>
      <c r="I61" s="23">
        <f t="shared" si="5"/>
        <v>0</v>
      </c>
      <c r="J61" s="24"/>
    </row>
    <row r="62" spans="2:10" x14ac:dyDescent="0.2">
      <c r="B62" s="34"/>
      <c r="C62" s="35"/>
      <c r="D62" s="36"/>
      <c r="E62" s="23"/>
      <c r="F62" s="36"/>
      <c r="G62" s="36"/>
      <c r="H62" s="36"/>
      <c r="I62" s="23"/>
    </row>
    <row r="63" spans="2:10" x14ac:dyDescent="0.2">
      <c r="B63" s="37" t="s">
        <v>63</v>
      </c>
      <c r="C63" s="38"/>
      <c r="D63" s="39">
        <f t="shared" ref="D63:I63" si="6">D11+D37</f>
        <v>310593392.62099993</v>
      </c>
      <c r="E63" s="39">
        <f>E11+E37</f>
        <v>4242311.1162800007</v>
      </c>
      <c r="F63" s="39">
        <f t="shared" si="6"/>
        <v>314835703.73727989</v>
      </c>
      <c r="G63" s="39">
        <f t="shared" si="6"/>
        <v>157346705.30293</v>
      </c>
      <c r="H63" s="39">
        <f t="shared" si="6"/>
        <v>155430733.53347999</v>
      </c>
      <c r="I63" s="39">
        <f t="shared" si="6"/>
        <v>157488998.43434995</v>
      </c>
    </row>
    <row r="64" spans="2:10" x14ac:dyDescent="0.2">
      <c r="D64" s="40"/>
    </row>
    <row r="65" spans="3:9" x14ac:dyDescent="0.2">
      <c r="D65" s="40"/>
      <c r="E65" s="40"/>
      <c r="F65" s="40"/>
      <c r="G65" s="40"/>
      <c r="H65" s="40"/>
      <c r="I65" s="40"/>
    </row>
    <row r="66" spans="3:9" x14ac:dyDescent="0.2">
      <c r="C66" s="41"/>
      <c r="D66" s="40"/>
      <c r="G66" s="42"/>
      <c r="I66" s="41"/>
    </row>
    <row r="67" spans="3:9" x14ac:dyDescent="0.2">
      <c r="C67" s="41"/>
      <c r="D67" s="40"/>
      <c r="E67" s="43"/>
      <c r="G67" s="42"/>
      <c r="H67" s="42"/>
      <c r="I67" s="44"/>
    </row>
    <row r="68" spans="3:9" x14ac:dyDescent="0.2">
      <c r="C68" s="41"/>
      <c r="D68" s="40"/>
      <c r="G68" s="42"/>
      <c r="H68" s="42"/>
      <c r="I68" s="41"/>
    </row>
    <row r="69" spans="3:9" x14ac:dyDescent="0.2">
      <c r="C69" s="41"/>
      <c r="D69" s="40"/>
      <c r="G69" s="42"/>
      <c r="H69" s="42"/>
      <c r="I69" s="41"/>
    </row>
    <row r="70" spans="3:9" x14ac:dyDescent="0.2">
      <c r="C70" s="41"/>
      <c r="D70" s="40"/>
      <c r="G70" s="42"/>
      <c r="H70" s="42"/>
      <c r="I70" s="45"/>
    </row>
    <row r="71" spans="3:9" x14ac:dyDescent="0.2">
      <c r="C71" s="41"/>
      <c r="D71" s="40"/>
      <c r="E71" s="33"/>
      <c r="G71" s="42"/>
      <c r="H71" s="42"/>
      <c r="I71" s="45"/>
    </row>
    <row r="72" spans="3:9" x14ac:dyDescent="0.2">
      <c r="C72" s="46"/>
      <c r="D72" s="40"/>
      <c r="G72" s="47"/>
      <c r="H72" s="47"/>
      <c r="I72" s="41"/>
    </row>
    <row r="73" spans="3:9" x14ac:dyDescent="0.2">
      <c r="C73" s="46"/>
      <c r="D73" s="40"/>
      <c r="G73" s="42"/>
      <c r="H73" s="42"/>
      <c r="I73" s="41"/>
    </row>
    <row r="74" spans="3:9" x14ac:dyDescent="0.2">
      <c r="C74" s="46"/>
      <c r="D74" s="40"/>
      <c r="G74" s="42"/>
      <c r="H74" s="42"/>
    </row>
    <row r="75" spans="3:9" x14ac:dyDescent="0.2">
      <c r="C75" s="48"/>
      <c r="D75" s="40"/>
      <c r="E75" s="49"/>
      <c r="G75" s="50"/>
      <c r="H75" s="50"/>
    </row>
    <row r="76" spans="3:9" x14ac:dyDescent="0.2">
      <c r="C76" s="41"/>
      <c r="D76" s="40"/>
      <c r="G76" s="42"/>
      <c r="H76" s="42"/>
    </row>
    <row r="77" spans="3:9" x14ac:dyDescent="0.2">
      <c r="C77" s="41"/>
      <c r="D77" s="40"/>
      <c r="G77" s="42"/>
      <c r="H77" s="42"/>
    </row>
    <row r="78" spans="3:9" x14ac:dyDescent="0.2">
      <c r="C78" s="41"/>
      <c r="D78" s="40"/>
      <c r="G78" s="42"/>
      <c r="H78" s="42"/>
    </row>
    <row r="79" spans="3:9" x14ac:dyDescent="0.2">
      <c r="C79" s="46"/>
      <c r="D79" s="40"/>
      <c r="E79" s="41"/>
      <c r="G79" s="47"/>
      <c r="H79" s="47"/>
    </row>
    <row r="80" spans="3:9" x14ac:dyDescent="0.2">
      <c r="D80" s="40"/>
    </row>
    <row r="81" spans="4:8" x14ac:dyDescent="0.2">
      <c r="D81" s="40"/>
      <c r="H81" s="51"/>
    </row>
    <row r="82" spans="4:8" x14ac:dyDescent="0.2">
      <c r="D82" s="40"/>
    </row>
    <row r="83" spans="4:8" x14ac:dyDescent="0.2">
      <c r="D83" s="40"/>
    </row>
    <row r="84" spans="4:8" x14ac:dyDescent="0.2">
      <c r="D84" s="40"/>
      <c r="E84" s="33"/>
    </row>
    <row r="85" spans="4:8" x14ac:dyDescent="0.2"/>
    <row r="86" spans="4:8" x14ac:dyDescent="0.2"/>
    <row r="87" spans="4:8" x14ac:dyDescent="0.2"/>
    <row r="88" spans="4:8" x14ac:dyDescent="0.2"/>
    <row r="89" spans="4:8" x14ac:dyDescent="0.2"/>
    <row r="90" spans="4:8" x14ac:dyDescent="0.2"/>
    <row r="91" spans="4:8" x14ac:dyDescent="0.2"/>
    <row r="92" spans="4:8" x14ac:dyDescent="0.2"/>
    <row r="93" spans="4:8" x14ac:dyDescent="0.2"/>
    <row r="94" spans="4:8" x14ac:dyDescent="0.2"/>
    <row r="95" spans="4:8" x14ac:dyDescent="0.2"/>
    <row r="96" spans="4:8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</sheetData>
  <mergeCells count="18">
    <mergeCell ref="B12:C12"/>
    <mergeCell ref="B36:C36"/>
    <mergeCell ref="B37:C37"/>
    <mergeCell ref="B38:C38"/>
    <mergeCell ref="B62:C62"/>
    <mergeCell ref="B63:C63"/>
    <mergeCell ref="B7:I7"/>
    <mergeCell ref="B8:C9"/>
    <mergeCell ref="D8:H8"/>
    <mergeCell ref="I8:I9"/>
    <mergeCell ref="B10:C10"/>
    <mergeCell ref="B11:C11"/>
    <mergeCell ref="B1:I1"/>
    <mergeCell ref="B2:I2"/>
    <mergeCell ref="B3:J3"/>
    <mergeCell ref="B4:I4"/>
    <mergeCell ref="B5:I5"/>
    <mergeCell ref="B6:I6"/>
  </mergeCells>
  <printOptions horizontalCentered="1"/>
  <pageMargins left="0.51181102362204722" right="0.51181102362204722" top="1.1417322834645669" bottom="0.35433070866141736" header="0.31496062992125984" footer="0.31496062992125984"/>
  <pageSetup scale="69" fitToHeight="2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LDF JUN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2023-07-31T21:31:34Z</cp:lastPrinted>
  <dcterms:created xsi:type="dcterms:W3CDTF">2023-07-31T21:30:39Z</dcterms:created>
  <dcterms:modified xsi:type="dcterms:W3CDTF">2023-07-31T21:31:48Z</dcterms:modified>
</cp:coreProperties>
</file>