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EB419700-79AC-4AEC-BDBC-1E9AD0415EAE}" xr6:coauthVersionLast="47" xr6:coauthVersionMax="47" xr10:uidLastSave="{00000000-0000-0000-0000-000000000000}"/>
  <bookViews>
    <workbookView xWindow="-120" yWindow="-120" windowWidth="29040" windowHeight="15840" xr2:uid="{993C9174-E278-469B-AD30-00C934CE07BE}"/>
  </bookViews>
  <sheets>
    <sheet name="Formato 6c DEF" sheetId="1" r:id="rId1"/>
  </sheets>
  <externalReferences>
    <externalReference r:id="rId2"/>
  </externalReferences>
  <definedNames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4" i="1" l="1"/>
  <c r="F84" i="1"/>
  <c r="I84" i="1" s="1"/>
  <c r="H83" i="1"/>
  <c r="F83" i="1"/>
  <c r="I83" i="1" s="1"/>
  <c r="F82" i="1"/>
  <c r="I82" i="1" s="1"/>
  <c r="H81" i="1"/>
  <c r="F81" i="1"/>
  <c r="I81" i="1" s="1"/>
  <c r="I80" i="1" s="1"/>
  <c r="H80" i="1"/>
  <c r="G80" i="1"/>
  <c r="F80" i="1"/>
  <c r="E80" i="1"/>
  <c r="D80" i="1"/>
  <c r="H78" i="1"/>
  <c r="F78" i="1"/>
  <c r="I78" i="1" s="1"/>
  <c r="H77" i="1"/>
  <c r="F77" i="1"/>
  <c r="I77" i="1" s="1"/>
  <c r="H76" i="1"/>
  <c r="F76" i="1"/>
  <c r="I76" i="1" s="1"/>
  <c r="H75" i="1"/>
  <c r="F75" i="1"/>
  <c r="I75" i="1" s="1"/>
  <c r="H74" i="1"/>
  <c r="F74" i="1"/>
  <c r="I74" i="1" s="1"/>
  <c r="H73" i="1"/>
  <c r="F73" i="1"/>
  <c r="I73" i="1" s="1"/>
  <c r="H72" i="1"/>
  <c r="E72" i="1"/>
  <c r="F72" i="1" s="1"/>
  <c r="H71" i="1"/>
  <c r="F71" i="1"/>
  <c r="I71" i="1" s="1"/>
  <c r="H70" i="1"/>
  <c r="F70" i="1"/>
  <c r="I70" i="1" s="1"/>
  <c r="H69" i="1"/>
  <c r="G69" i="1"/>
  <c r="E69" i="1"/>
  <c r="D69" i="1"/>
  <c r="H67" i="1"/>
  <c r="F67" i="1"/>
  <c r="I67" i="1" s="1"/>
  <c r="H66" i="1"/>
  <c r="F66" i="1"/>
  <c r="I66" i="1" s="1"/>
  <c r="H65" i="1"/>
  <c r="D65" i="1"/>
  <c r="F65" i="1" s="1"/>
  <c r="F64" i="1"/>
  <c r="I64" i="1" s="1"/>
  <c r="H63" i="1"/>
  <c r="F63" i="1"/>
  <c r="I63" i="1" s="1"/>
  <c r="H62" i="1"/>
  <c r="F62" i="1"/>
  <c r="I62" i="1" s="1"/>
  <c r="H61" i="1"/>
  <c r="F61" i="1"/>
  <c r="I61" i="1" s="1"/>
  <c r="H60" i="1"/>
  <c r="G60" i="1"/>
  <c r="E60" i="1"/>
  <c r="D60" i="1"/>
  <c r="H58" i="1"/>
  <c r="F58" i="1"/>
  <c r="I58" i="1" s="1"/>
  <c r="H57" i="1"/>
  <c r="F57" i="1"/>
  <c r="I57" i="1" s="1"/>
  <c r="H56" i="1"/>
  <c r="F56" i="1"/>
  <c r="I56" i="1" s="1"/>
  <c r="H55" i="1"/>
  <c r="F55" i="1"/>
  <c r="I55" i="1" s="1"/>
  <c r="H54" i="1"/>
  <c r="F54" i="1"/>
  <c r="I54" i="1" s="1"/>
  <c r="H53" i="1"/>
  <c r="F53" i="1"/>
  <c r="I53" i="1" s="1"/>
  <c r="H52" i="1"/>
  <c r="F52" i="1"/>
  <c r="I52" i="1" s="1"/>
  <c r="H51" i="1"/>
  <c r="F51" i="1"/>
  <c r="I51" i="1" s="1"/>
  <c r="I50" i="1" s="1"/>
  <c r="H50" i="1"/>
  <c r="G50" i="1"/>
  <c r="F50" i="1"/>
  <c r="E50" i="1"/>
  <c r="D50" i="1"/>
  <c r="H49" i="1"/>
  <c r="G49" i="1"/>
  <c r="E49" i="1"/>
  <c r="D49" i="1"/>
  <c r="F47" i="1"/>
  <c r="I47" i="1" s="1"/>
  <c r="F46" i="1"/>
  <c r="I46" i="1" s="1"/>
  <c r="H45" i="1"/>
  <c r="G45" i="1"/>
  <c r="F45" i="1"/>
  <c r="I45" i="1" s="1"/>
  <c r="D45" i="1"/>
  <c r="H44" i="1"/>
  <c r="G44" i="1"/>
  <c r="D44" i="1"/>
  <c r="F44" i="1" s="1"/>
  <c r="H43" i="1"/>
  <c r="G43" i="1"/>
  <c r="E43" i="1"/>
  <c r="D43" i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H34" i="1"/>
  <c r="G34" i="1"/>
  <c r="F34" i="1"/>
  <c r="I34" i="1" s="1"/>
  <c r="D34" i="1"/>
  <c r="H33" i="1"/>
  <c r="G33" i="1"/>
  <c r="D33" i="1"/>
  <c r="F33" i="1" s="1"/>
  <c r="H32" i="1"/>
  <c r="G32" i="1"/>
  <c r="E32" i="1"/>
  <c r="D32" i="1"/>
  <c r="F30" i="1"/>
  <c r="I30" i="1" s="1"/>
  <c r="H29" i="1"/>
  <c r="G29" i="1"/>
  <c r="E29" i="1"/>
  <c r="D29" i="1"/>
  <c r="F29" i="1" s="1"/>
  <c r="I29" i="1" s="1"/>
  <c r="H28" i="1"/>
  <c r="G28" i="1"/>
  <c r="F28" i="1"/>
  <c r="I28" i="1" s="1"/>
  <c r="D28" i="1"/>
  <c r="H27" i="1"/>
  <c r="G27" i="1"/>
  <c r="D27" i="1"/>
  <c r="F27" i="1" s="1"/>
  <c r="I27" i="1" s="1"/>
  <c r="H26" i="1"/>
  <c r="G26" i="1"/>
  <c r="F26" i="1"/>
  <c r="I26" i="1" s="1"/>
  <c r="D26" i="1"/>
  <c r="H25" i="1"/>
  <c r="G25" i="1"/>
  <c r="D25" i="1"/>
  <c r="F25" i="1" s="1"/>
  <c r="F24" i="1"/>
  <c r="I24" i="1" s="1"/>
  <c r="H23" i="1"/>
  <c r="G23" i="1"/>
  <c r="E23" i="1"/>
  <c r="D23" i="1"/>
  <c r="H21" i="1"/>
  <c r="G21" i="1"/>
  <c r="F21" i="1"/>
  <c r="I21" i="1" s="1"/>
  <c r="D21" i="1"/>
  <c r="H20" i="1"/>
  <c r="G20" i="1"/>
  <c r="E20" i="1"/>
  <c r="D20" i="1"/>
  <c r="F20" i="1" s="1"/>
  <c r="I20" i="1" s="1"/>
  <c r="I19" i="1"/>
  <c r="F19" i="1"/>
  <c r="I18" i="1"/>
  <c r="F18" i="1"/>
  <c r="I17" i="1"/>
  <c r="F17" i="1"/>
  <c r="I16" i="1"/>
  <c r="F16" i="1"/>
  <c r="H15" i="1"/>
  <c r="G15" i="1"/>
  <c r="E15" i="1"/>
  <c r="D15" i="1"/>
  <c r="F15" i="1" s="1"/>
  <c r="F14" i="1"/>
  <c r="I14" i="1" s="1"/>
  <c r="H13" i="1"/>
  <c r="G13" i="1"/>
  <c r="E13" i="1"/>
  <c r="D13" i="1"/>
  <c r="H12" i="1"/>
  <c r="H86" i="1" s="1"/>
  <c r="G12" i="1"/>
  <c r="G86" i="1" s="1"/>
  <c r="E12" i="1"/>
  <c r="E86" i="1" s="1"/>
  <c r="D12" i="1"/>
  <c r="D86" i="1" s="1"/>
  <c r="F13" i="1" l="1"/>
  <c r="I15" i="1"/>
  <c r="I13" i="1"/>
  <c r="I25" i="1"/>
  <c r="I23" i="1" s="1"/>
  <c r="F23" i="1"/>
  <c r="I65" i="1"/>
  <c r="F60" i="1"/>
  <c r="F69" i="1"/>
  <c r="I72" i="1"/>
  <c r="I69" i="1" s="1"/>
  <c r="I49" i="1" s="1"/>
  <c r="I33" i="1"/>
  <c r="I32" i="1" s="1"/>
  <c r="F32" i="1"/>
  <c r="I44" i="1"/>
  <c r="I43" i="1" s="1"/>
  <c r="F43" i="1"/>
  <c r="I60" i="1"/>
  <c r="F49" i="1" l="1"/>
  <c r="I12" i="1"/>
  <c r="I86" i="1" s="1"/>
  <c r="F12" i="1"/>
  <c r="F86" i="1" s="1"/>
</calcChain>
</file>

<file path=xl/sharedStrings.xml><?xml version="1.0" encoding="utf-8"?>
<sst xmlns="http://schemas.openxmlformats.org/spreadsheetml/2006/main" count="83" uniqueCount="51">
  <si>
    <t>Formato 6 c) Estado Analítico del Ejercicio del Presupuesto de Egresos Detallado - LDF</t>
  </si>
  <si>
    <t>(Clasificación Funcional)</t>
  </si>
  <si>
    <t>Sector Central del Poder Ejecutivo del Estado Libre y Soberano de México</t>
  </si>
  <si>
    <t>Estado Analítico del Ejercicio del Presupuesto de Egresos Detallado - LDF</t>
  </si>
  <si>
    <t>Clasificación Funcional (Finalidad y Función)</t>
  </si>
  <si>
    <t>Del 1 de Enero al 30 de Junio de 2023</t>
  </si>
  <si>
    <t>Cifras Preliminares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</si>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</sst>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0" fontId="5" fillId="0" borderId="7" xfId="0" applyFont="1" applyBorder="1"/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164" fontId="0" fillId="0" borderId="0" xfId="0" applyNumberFormat="1"/>
    <xf numFmtId="0" fontId="3" fillId="2" borderId="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164" fontId="3" fillId="2" borderId="9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164" fontId="3" fillId="0" borderId="12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43" fontId="6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Jun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LDF JUNIO"/>
      <sheetName val="formato 2 LDF JUNIO"/>
      <sheetName val="Formato 3 OA LDF JUNIO "/>
      <sheetName val="Formato 3 SC LDF JUNIO"/>
      <sheetName val="FORMATO 4 LDF JUNIO "/>
      <sheetName val="FORMATO 5 LDF JUNIO"/>
      <sheetName val="FORMATO 6a LDF JUN "/>
      <sheetName val="FORMATO 6b LDF JUN "/>
      <sheetName val="Formato 6c DEF"/>
      <sheetName val="Formato 6d LDF JUN 2023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969F6-91F0-4008-B853-551C0930BCAB}">
  <sheetPr>
    <tabColor theme="9"/>
    <pageSetUpPr fitToPage="1"/>
  </sheetPr>
  <dimension ref="A1:O88"/>
  <sheetViews>
    <sheetView showGridLines="0" tabSelected="1" zoomScale="130" zoomScaleNormal="130" workbookViewId="0">
      <selection activeCell="L74" sqref="L74"/>
    </sheetView>
  </sheetViews>
  <sheetFormatPr baseColWidth="10" defaultColWidth="11.42578125" defaultRowHeight="0" customHeight="1" zeroHeight="1" x14ac:dyDescent="0.25"/>
  <cols>
    <col min="1" max="1" width="1.5703125" customWidth="1"/>
    <col min="2" max="2" width="0.85546875" customWidth="1"/>
    <col min="3" max="3" width="52.7109375" customWidth="1"/>
    <col min="4" max="4" width="11" bestFit="1" customWidth="1"/>
    <col min="5" max="5" width="10.5703125" bestFit="1" customWidth="1"/>
    <col min="6" max="6" width="10.7109375" bestFit="1" customWidth="1"/>
    <col min="7" max="7" width="11.85546875" customWidth="1"/>
    <col min="8" max="8" width="10.85546875" bestFit="1" customWidth="1"/>
    <col min="9" max="9" width="11.5703125" bestFit="1" customWidth="1"/>
    <col min="10" max="10" width="12.5703125" bestFit="1" customWidth="1"/>
    <col min="11" max="11" width="13" bestFit="1" customWidth="1"/>
    <col min="12" max="12" width="14.7109375" customWidth="1"/>
    <col min="13" max="14" width="12.5703125" bestFit="1" customWidth="1"/>
    <col min="15" max="15" width="11.5703125" bestFit="1" customWidth="1"/>
  </cols>
  <sheetData>
    <row r="1" spans="1:9" ht="13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1.25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8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0.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9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ht="11.2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9" ht="11.25" customHeight="1" x14ac:dyDescent="0.25">
      <c r="A7" s="3" t="s">
        <v>6</v>
      </c>
      <c r="B7" s="3"/>
      <c r="C7" s="3"/>
      <c r="D7" s="3"/>
      <c r="E7" s="3"/>
      <c r="F7" s="3"/>
      <c r="G7" s="3"/>
      <c r="H7" s="3"/>
      <c r="I7" s="3"/>
    </row>
    <row r="8" spans="1:9" ht="14.25" customHeight="1" x14ac:dyDescent="0.25">
      <c r="A8" s="4" t="s">
        <v>7</v>
      </c>
      <c r="B8" s="4"/>
      <c r="C8" s="4"/>
      <c r="D8" s="4"/>
      <c r="E8" s="4"/>
      <c r="F8" s="4"/>
      <c r="G8" s="4"/>
      <c r="H8" s="4"/>
      <c r="I8" s="4"/>
    </row>
    <row r="9" spans="1:9" ht="15" hidden="1" customHeight="1" x14ac:dyDescent="0.25">
      <c r="A9" s="5" t="s">
        <v>8</v>
      </c>
      <c r="B9" s="5"/>
      <c r="C9" s="5"/>
      <c r="D9" s="6" t="s">
        <v>9</v>
      </c>
      <c r="E9" s="6"/>
      <c r="F9" s="6"/>
      <c r="G9" s="6"/>
      <c r="H9" s="6"/>
      <c r="I9" s="6" t="s">
        <v>10</v>
      </c>
    </row>
    <row r="10" spans="1:9" ht="16.5" x14ac:dyDescent="0.25">
      <c r="A10" s="5"/>
      <c r="B10" s="5"/>
      <c r="C10" s="5"/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6"/>
    </row>
    <row r="11" spans="1:9" ht="2.25" customHeight="1" x14ac:dyDescent="0.25">
      <c r="A11" s="8"/>
      <c r="B11" s="9"/>
      <c r="C11" s="10"/>
      <c r="D11" s="11"/>
      <c r="E11" s="11"/>
      <c r="F11" s="11"/>
      <c r="G11" s="11"/>
      <c r="H11" s="11"/>
      <c r="I11" s="11"/>
    </row>
    <row r="12" spans="1:9" ht="12" customHeight="1" x14ac:dyDescent="0.25">
      <c r="A12" s="12" t="s">
        <v>16</v>
      </c>
      <c r="B12" s="13"/>
      <c r="C12" s="14"/>
      <c r="D12" s="15">
        <f>+D13+D23+D32+D43</f>
        <v>196352341.91799998</v>
      </c>
      <c r="E12" s="15">
        <f t="shared" ref="E12:I12" si="0">+E13+E23+E32+E43</f>
        <v>3534333.6945800004</v>
      </c>
      <c r="F12" s="15">
        <f t="shared" si="0"/>
        <v>199886675.61258003</v>
      </c>
      <c r="G12" s="15">
        <f t="shared" si="0"/>
        <v>104319757.25261</v>
      </c>
      <c r="H12" s="15">
        <f t="shared" si="0"/>
        <v>102403785.41260999</v>
      </c>
      <c r="I12" s="15">
        <f t="shared" si="0"/>
        <v>95566918.359970003</v>
      </c>
    </row>
    <row r="13" spans="1:9" ht="12" customHeight="1" x14ac:dyDescent="0.25">
      <c r="A13" s="16"/>
      <c r="B13" s="17" t="s">
        <v>17</v>
      </c>
      <c r="C13" s="18"/>
      <c r="D13" s="19">
        <f t="shared" ref="D13:I13" si="1">SUM(D14:D21)</f>
        <v>53266583.606999993</v>
      </c>
      <c r="E13" s="19">
        <f t="shared" si="1"/>
        <v>1536841.841</v>
      </c>
      <c r="F13" s="19">
        <f t="shared" si="1"/>
        <v>54803425.447999999</v>
      </c>
      <c r="G13" s="19">
        <f t="shared" si="1"/>
        <v>29670000.668399997</v>
      </c>
      <c r="H13" s="19">
        <f t="shared" si="1"/>
        <v>29426100.7084</v>
      </c>
      <c r="I13" s="19">
        <f t="shared" si="1"/>
        <v>25133424.779600002</v>
      </c>
    </row>
    <row r="14" spans="1:9" ht="9" customHeight="1" x14ac:dyDescent="0.25">
      <c r="A14" s="20"/>
      <c r="B14" s="21"/>
      <c r="C14" s="22" t="s">
        <v>18</v>
      </c>
      <c r="D14" s="23">
        <v>1943487.95</v>
      </c>
      <c r="E14" s="23">
        <v>0</v>
      </c>
      <c r="F14" s="24">
        <f t="shared" ref="F14:F21" si="2">+D14+E14</f>
        <v>1943487.95</v>
      </c>
      <c r="G14" s="23">
        <v>1062125.7</v>
      </c>
      <c r="H14" s="23">
        <v>1062125.7</v>
      </c>
      <c r="I14" s="24">
        <f>+F14-G14</f>
        <v>881362.25</v>
      </c>
    </row>
    <row r="15" spans="1:9" ht="9.75" customHeight="1" x14ac:dyDescent="0.25">
      <c r="A15" s="20"/>
      <c r="B15" s="21"/>
      <c r="C15" s="22" t="s">
        <v>19</v>
      </c>
      <c r="D15" s="23">
        <f>11267618.82-D52</f>
        <v>11224750.645</v>
      </c>
      <c r="E15" s="23">
        <f>64476.87-E52</f>
        <v>-17592.944759999991</v>
      </c>
      <c r="F15" s="24">
        <f t="shared" si="2"/>
        <v>11207157.700239999</v>
      </c>
      <c r="G15" s="23">
        <f>5311199.7-G52</f>
        <v>5296199.7</v>
      </c>
      <c r="H15" s="23">
        <f>5306887.1-H52</f>
        <v>5291887.0999999996</v>
      </c>
      <c r="I15" s="24">
        <f t="shared" ref="I15:I21" si="3">+F15-G15</f>
        <v>5910958.000239999</v>
      </c>
    </row>
    <row r="16" spans="1:9" ht="12.75" customHeight="1" x14ac:dyDescent="0.25">
      <c r="A16" s="20"/>
      <c r="B16" s="21"/>
      <c r="C16" s="22" t="s">
        <v>20</v>
      </c>
      <c r="D16" s="23">
        <v>7847838.71</v>
      </c>
      <c r="E16" s="23">
        <v>55487.24</v>
      </c>
      <c r="F16" s="24">
        <f t="shared" si="2"/>
        <v>7903325.9500000002</v>
      </c>
      <c r="G16" s="23">
        <v>3913924.1</v>
      </c>
      <c r="H16" s="23">
        <v>3903270.4</v>
      </c>
      <c r="I16" s="24">
        <f t="shared" si="3"/>
        <v>3989401.85</v>
      </c>
    </row>
    <row r="17" spans="1:9" ht="12" customHeight="1" x14ac:dyDescent="0.25">
      <c r="A17" s="20"/>
      <c r="B17" s="21"/>
      <c r="C17" s="22" t="s">
        <v>21</v>
      </c>
      <c r="D17" s="23">
        <v>44813.99</v>
      </c>
      <c r="E17" s="23">
        <v>1786.69</v>
      </c>
      <c r="F17" s="24">
        <f t="shared" si="2"/>
        <v>46600.68</v>
      </c>
      <c r="G17" s="23">
        <v>12848.7</v>
      </c>
      <c r="H17" s="23">
        <v>12490.4</v>
      </c>
      <c r="I17" s="24">
        <f t="shared" si="3"/>
        <v>33751.979999999996</v>
      </c>
    </row>
    <row r="18" spans="1:9" ht="11.25" customHeight="1" x14ac:dyDescent="0.25">
      <c r="A18" s="20"/>
      <c r="B18" s="21"/>
      <c r="C18" s="22" t="s">
        <v>22</v>
      </c>
      <c r="D18" s="23">
        <v>11220976.43</v>
      </c>
      <c r="E18" s="23">
        <v>806089.62</v>
      </c>
      <c r="F18" s="24">
        <f t="shared" si="2"/>
        <v>12027066.049999999</v>
      </c>
      <c r="G18" s="23">
        <v>10890265</v>
      </c>
      <c r="H18" s="23">
        <v>10754077.300000001</v>
      </c>
      <c r="I18" s="24">
        <f t="shared" si="3"/>
        <v>1136801.0499999989</v>
      </c>
    </row>
    <row r="19" spans="1:9" ht="10.5" customHeight="1" x14ac:dyDescent="0.25">
      <c r="A19" s="20"/>
      <c r="B19" s="21"/>
      <c r="C19" s="22" t="s">
        <v>23</v>
      </c>
      <c r="D19" s="23">
        <v>0</v>
      </c>
      <c r="E19" s="23">
        <v>0</v>
      </c>
      <c r="F19" s="24">
        <f t="shared" si="2"/>
        <v>0</v>
      </c>
      <c r="G19" s="23">
        <v>0</v>
      </c>
      <c r="H19" s="23">
        <v>0</v>
      </c>
      <c r="I19" s="24">
        <f t="shared" si="3"/>
        <v>0</v>
      </c>
    </row>
    <row r="20" spans="1:9" ht="10.5" customHeight="1" x14ac:dyDescent="0.25">
      <c r="A20" s="20"/>
      <c r="B20" s="21"/>
      <c r="C20" s="22" t="s">
        <v>24</v>
      </c>
      <c r="D20" s="23">
        <f>19942193.77-D57</f>
        <v>19337670.787999999</v>
      </c>
      <c r="E20" s="23">
        <f>607219.96-E57</f>
        <v>-23565.574240000104</v>
      </c>
      <c r="F20" s="24">
        <f t="shared" si="2"/>
        <v>19314105.21376</v>
      </c>
      <c r="G20" s="23">
        <f>8047747.72-G57</f>
        <v>7609489.8773999996</v>
      </c>
      <c r="H20" s="23">
        <f>7960046.3-H57</f>
        <v>7521788.4573999997</v>
      </c>
      <c r="I20" s="24">
        <f t="shared" si="3"/>
        <v>11704615.33636</v>
      </c>
    </row>
    <row r="21" spans="1:9" ht="10.5" customHeight="1" x14ac:dyDescent="0.25">
      <c r="A21" s="20"/>
      <c r="B21" s="21"/>
      <c r="C21" s="22" t="s">
        <v>25</v>
      </c>
      <c r="D21" s="23">
        <f>1649310.86-D58</f>
        <v>1647045.094</v>
      </c>
      <c r="E21" s="23">
        <v>714636.81</v>
      </c>
      <c r="F21" s="24">
        <f t="shared" si="2"/>
        <v>2361681.9040000001</v>
      </c>
      <c r="G21" s="23">
        <f>886946.64-G58</f>
        <v>885147.59100000001</v>
      </c>
      <c r="H21" s="23">
        <f>882260.4-H58</f>
        <v>880461.35100000002</v>
      </c>
      <c r="I21" s="24">
        <f t="shared" si="3"/>
        <v>1476534.3130000001</v>
      </c>
    </row>
    <row r="22" spans="1:9" ht="3" hidden="1" customHeight="1" x14ac:dyDescent="0.25">
      <c r="A22" s="25"/>
      <c r="B22" s="26"/>
      <c r="C22" s="27"/>
      <c r="D22" s="19"/>
      <c r="E22" s="19"/>
      <c r="F22" s="24"/>
      <c r="G22" s="19"/>
      <c r="H22" s="19"/>
      <c r="I22" s="24"/>
    </row>
    <row r="23" spans="1:9" ht="12" customHeight="1" x14ac:dyDescent="0.25">
      <c r="A23" s="16"/>
      <c r="B23" s="17" t="s">
        <v>26</v>
      </c>
      <c r="C23" s="18"/>
      <c r="D23" s="19">
        <f t="shared" ref="D23:I23" si="4">SUM(D24:D30)</f>
        <v>83424096.922000006</v>
      </c>
      <c r="E23" s="19">
        <f t="shared" si="4"/>
        <v>2061237.8335800001</v>
      </c>
      <c r="F23" s="19">
        <f t="shared" si="4"/>
        <v>85485334.755580008</v>
      </c>
      <c r="G23" s="19">
        <f t="shared" si="4"/>
        <v>40331253.739769995</v>
      </c>
      <c r="H23" s="19">
        <f t="shared" si="4"/>
        <v>38924151.919769995</v>
      </c>
      <c r="I23" s="19">
        <f t="shared" si="4"/>
        <v>45154081.015810005</v>
      </c>
    </row>
    <row r="24" spans="1:9" ht="8.25" customHeight="1" x14ac:dyDescent="0.25">
      <c r="A24" s="20"/>
      <c r="B24" s="21"/>
      <c r="C24" s="22" t="s">
        <v>27</v>
      </c>
      <c r="D24" s="23">
        <v>2837348.91</v>
      </c>
      <c r="E24" s="23">
        <v>-90288.62</v>
      </c>
      <c r="F24" s="24">
        <f t="shared" ref="F24:F30" si="5">+D24+E24</f>
        <v>2747060.29</v>
      </c>
      <c r="G24" s="23">
        <v>1224644.75</v>
      </c>
      <c r="H24" s="23">
        <v>1218975.5</v>
      </c>
      <c r="I24" s="24">
        <f t="shared" ref="I24:I30" si="6">+F24-G24</f>
        <v>1522415.54</v>
      </c>
    </row>
    <row r="25" spans="1:9" ht="9.75" customHeight="1" x14ac:dyDescent="0.25">
      <c r="A25" s="20"/>
      <c r="B25" s="21"/>
      <c r="C25" s="22" t="s">
        <v>28</v>
      </c>
      <c r="D25" s="23">
        <f>7223998.56-D62</f>
        <v>5285980.0109999999</v>
      </c>
      <c r="E25" s="23">
        <v>113827.19</v>
      </c>
      <c r="F25" s="24">
        <f t="shared" si="5"/>
        <v>5399807.2010000004</v>
      </c>
      <c r="G25" s="23">
        <f>1891780.9-G62</f>
        <v>1182013.65704</v>
      </c>
      <c r="H25" s="23">
        <f>1825951.7-H62</f>
        <v>1116184.4570399998</v>
      </c>
      <c r="I25" s="24">
        <f t="shared" si="6"/>
        <v>4217793.5439600004</v>
      </c>
    </row>
    <row r="26" spans="1:9" ht="9.75" customHeight="1" x14ac:dyDescent="0.25">
      <c r="A26" s="20"/>
      <c r="B26" s="21"/>
      <c r="C26" s="22" t="s">
        <v>29</v>
      </c>
      <c r="D26" s="23">
        <f>32139802.54-D63</f>
        <v>9086552.2119999975</v>
      </c>
      <c r="E26" s="23">
        <v>2032028.72</v>
      </c>
      <c r="F26" s="24">
        <f t="shared" si="5"/>
        <v>11118580.931999998</v>
      </c>
      <c r="G26" s="23">
        <f>15933254.24-G63</f>
        <v>6435284.4066700004</v>
      </c>
      <c r="H26" s="23">
        <f>15933133.5-H63</f>
        <v>6435163.6666700002</v>
      </c>
      <c r="I26" s="24">
        <f t="shared" si="6"/>
        <v>4683296.5253299978</v>
      </c>
    </row>
    <row r="27" spans="1:9" ht="12" customHeight="1" x14ac:dyDescent="0.25">
      <c r="A27" s="20"/>
      <c r="B27" s="21"/>
      <c r="C27" s="22" t="s">
        <v>30</v>
      </c>
      <c r="D27" s="23">
        <f>2707581.9-D64</f>
        <v>2706505.1409999998</v>
      </c>
      <c r="E27" s="23">
        <v>38503.519999999997</v>
      </c>
      <c r="F27" s="24">
        <f t="shared" si="5"/>
        <v>2745008.6609999998</v>
      </c>
      <c r="G27" s="23">
        <f>2130204.42</f>
        <v>2130204.42</v>
      </c>
      <c r="H27" s="23">
        <f>2130084.4-H64</f>
        <v>2130084.4</v>
      </c>
      <c r="I27" s="24">
        <f t="shared" si="6"/>
        <v>614804.24099999992</v>
      </c>
    </row>
    <row r="28" spans="1:9" ht="9.75" customHeight="1" x14ac:dyDescent="0.25">
      <c r="A28" s="20"/>
      <c r="B28" s="21"/>
      <c r="C28" s="22" t="s">
        <v>31</v>
      </c>
      <c r="D28" s="23">
        <f>116263506.97-D65</f>
        <v>52633300.737000003</v>
      </c>
      <c r="E28" s="23">
        <v>-197098.43</v>
      </c>
      <c r="F28" s="24">
        <f t="shared" si="5"/>
        <v>52436202.307000004</v>
      </c>
      <c r="G28" s="23">
        <f>52420114.12-G65</f>
        <v>24101822.509079996</v>
      </c>
      <c r="H28" s="23">
        <f>52118881.3-H65</f>
        <v>23800589.689079996</v>
      </c>
      <c r="I28" s="24">
        <f t="shared" si="6"/>
        <v>28334379.797920007</v>
      </c>
    </row>
    <row r="29" spans="1:9" ht="10.5" customHeight="1" x14ac:dyDescent="0.25">
      <c r="A29" s="20"/>
      <c r="B29" s="21"/>
      <c r="C29" s="22" t="s">
        <v>32</v>
      </c>
      <c r="D29" s="23">
        <f>10905879.36-D66</f>
        <v>10874409.911</v>
      </c>
      <c r="E29" s="23">
        <f>159387.53-E66</f>
        <v>164265.45358</v>
      </c>
      <c r="F29" s="24">
        <f t="shared" si="5"/>
        <v>11038675.36458</v>
      </c>
      <c r="G29" s="23">
        <f>6188652.79-G66</f>
        <v>5257283.9969800003</v>
      </c>
      <c r="H29" s="23">
        <f>5154523-H66</f>
        <v>4223154.2069800003</v>
      </c>
      <c r="I29" s="24">
        <f t="shared" si="6"/>
        <v>5781391.3675999995</v>
      </c>
    </row>
    <row r="30" spans="1:9" ht="8.25" customHeight="1" x14ac:dyDescent="0.25">
      <c r="A30" s="20"/>
      <c r="B30" s="21"/>
      <c r="C30" s="22" t="s">
        <v>33</v>
      </c>
      <c r="D30" s="23">
        <v>0</v>
      </c>
      <c r="E30" s="23">
        <v>0</v>
      </c>
      <c r="F30" s="24">
        <f t="shared" si="5"/>
        <v>0</v>
      </c>
      <c r="G30" s="23">
        <v>0</v>
      </c>
      <c r="H30" s="23">
        <v>0</v>
      </c>
      <c r="I30" s="24">
        <f t="shared" si="6"/>
        <v>0</v>
      </c>
    </row>
    <row r="31" spans="1:9" ht="7.5" hidden="1" customHeight="1" x14ac:dyDescent="0.25">
      <c r="A31" s="25"/>
      <c r="B31" s="26"/>
      <c r="C31" s="27"/>
      <c r="D31" s="19"/>
      <c r="E31" s="19"/>
      <c r="F31" s="24"/>
      <c r="G31" s="19"/>
      <c r="H31" s="19"/>
      <c r="I31" s="24"/>
    </row>
    <row r="32" spans="1:9" ht="9" customHeight="1" x14ac:dyDescent="0.25">
      <c r="A32" s="16"/>
      <c r="B32" s="17" t="s">
        <v>34</v>
      </c>
      <c r="C32" s="18"/>
      <c r="D32" s="19">
        <f t="shared" ref="D32:I32" si="7">SUM(D33:D41)</f>
        <v>12499164.092999998</v>
      </c>
      <c r="E32" s="19">
        <f t="shared" si="7"/>
        <v>-63745.979999999989</v>
      </c>
      <c r="F32" s="19">
        <f t="shared" si="7"/>
        <v>12435418.113</v>
      </c>
      <c r="G32" s="19">
        <f t="shared" si="7"/>
        <v>5500765.3270000005</v>
      </c>
      <c r="H32" s="19">
        <f t="shared" si="7"/>
        <v>5358517.8170000007</v>
      </c>
      <c r="I32" s="19">
        <f t="shared" si="7"/>
        <v>6934652.7860000003</v>
      </c>
    </row>
    <row r="33" spans="1:10" ht="10.5" customHeight="1" x14ac:dyDescent="0.25">
      <c r="A33" s="20"/>
      <c r="B33" s="21"/>
      <c r="C33" s="22" t="s">
        <v>35</v>
      </c>
      <c r="D33" s="23">
        <f>1931900.9-D70</f>
        <v>1920300.9</v>
      </c>
      <c r="E33" s="23">
        <v>-4620.0200000000004</v>
      </c>
      <c r="F33" s="24">
        <f t="shared" ref="F33:F41" si="8">+D33+E33</f>
        <v>1915680.88</v>
      </c>
      <c r="G33" s="23">
        <f>981915.81-G70</f>
        <v>859403.05700000003</v>
      </c>
      <c r="H33" s="23">
        <f>981915.8-H70</f>
        <v>859403.04700000002</v>
      </c>
      <c r="I33" s="24">
        <f t="shared" ref="I33:I41" si="9">+F33-G33</f>
        <v>1056277.8229999999</v>
      </c>
    </row>
    <row r="34" spans="1:10" ht="8.25" customHeight="1" x14ac:dyDescent="0.25">
      <c r="A34" s="20"/>
      <c r="B34" s="21"/>
      <c r="C34" s="22" t="s">
        <v>36</v>
      </c>
      <c r="D34" s="23">
        <f>2273240.48-D71</f>
        <v>1314049.463</v>
      </c>
      <c r="E34" s="23">
        <v>-48816.77</v>
      </c>
      <c r="F34" s="24">
        <f t="shared" si="8"/>
        <v>1265232.693</v>
      </c>
      <c r="G34" s="23">
        <f>607423.22-G71</f>
        <v>604076.09</v>
      </c>
      <c r="H34" s="23">
        <f>561460.8-H71</f>
        <v>558113.67000000004</v>
      </c>
      <c r="I34" s="24">
        <f t="shared" si="9"/>
        <v>661156.603</v>
      </c>
    </row>
    <row r="35" spans="1:10" ht="9.75" customHeight="1" x14ac:dyDescent="0.25">
      <c r="A35" s="20"/>
      <c r="B35" s="21"/>
      <c r="C35" s="22" t="s">
        <v>37</v>
      </c>
      <c r="D35" s="23">
        <v>22460.48</v>
      </c>
      <c r="E35" s="23">
        <v>168.31</v>
      </c>
      <c r="F35" s="24">
        <f t="shared" si="8"/>
        <v>22628.79</v>
      </c>
      <c r="G35" s="23">
        <v>9083.0499999999993</v>
      </c>
      <c r="H35" s="23">
        <v>9083.1</v>
      </c>
      <c r="I35" s="24">
        <f t="shared" si="9"/>
        <v>13545.740000000002</v>
      </c>
    </row>
    <row r="36" spans="1:10" ht="9" customHeight="1" x14ac:dyDescent="0.25">
      <c r="A36" s="20"/>
      <c r="B36" s="21"/>
      <c r="C36" s="22" t="s">
        <v>38</v>
      </c>
      <c r="D36" s="23">
        <v>470086.94</v>
      </c>
      <c r="E36" s="23">
        <v>-1092.8599999999999</v>
      </c>
      <c r="F36" s="24">
        <f t="shared" si="8"/>
        <v>468994.08</v>
      </c>
      <c r="G36" s="23">
        <v>412825.36</v>
      </c>
      <c r="H36" s="23">
        <v>400073.2</v>
      </c>
      <c r="I36" s="24">
        <f t="shared" si="9"/>
        <v>56168.72000000003</v>
      </c>
    </row>
    <row r="37" spans="1:10" ht="10.5" customHeight="1" x14ac:dyDescent="0.25">
      <c r="A37" s="20"/>
      <c r="B37" s="21"/>
      <c r="C37" s="22" t="s">
        <v>39</v>
      </c>
      <c r="D37" s="23">
        <v>7955018.2199999997</v>
      </c>
      <c r="E37" s="23">
        <v>-10470.030000000001</v>
      </c>
      <c r="F37" s="24">
        <f t="shared" si="8"/>
        <v>7944548.1899999995</v>
      </c>
      <c r="G37" s="23">
        <v>3332836.38</v>
      </c>
      <c r="H37" s="23">
        <v>3249303.3</v>
      </c>
      <c r="I37" s="24">
        <f t="shared" si="9"/>
        <v>4611711.8099999996</v>
      </c>
    </row>
    <row r="38" spans="1:10" ht="9" customHeight="1" x14ac:dyDescent="0.25">
      <c r="A38" s="20"/>
      <c r="B38" s="21"/>
      <c r="C38" s="22" t="s">
        <v>40</v>
      </c>
      <c r="D38" s="23">
        <v>615.45000000000005</v>
      </c>
      <c r="E38" s="23">
        <v>-27.49</v>
      </c>
      <c r="F38" s="24">
        <f t="shared" si="8"/>
        <v>587.96</v>
      </c>
      <c r="G38" s="23">
        <v>104.35</v>
      </c>
      <c r="H38" s="23">
        <v>104.4</v>
      </c>
      <c r="I38" s="24">
        <f t="shared" si="9"/>
        <v>483.61</v>
      </c>
    </row>
    <row r="39" spans="1:10" ht="10.5" customHeight="1" x14ac:dyDescent="0.25">
      <c r="A39" s="20"/>
      <c r="B39" s="21"/>
      <c r="C39" s="22" t="s">
        <v>41</v>
      </c>
      <c r="D39" s="23">
        <v>261681.36</v>
      </c>
      <c r="E39" s="23">
        <v>-9114.83</v>
      </c>
      <c r="F39" s="24">
        <f t="shared" si="8"/>
        <v>252566.53</v>
      </c>
      <c r="G39" s="23">
        <v>64096.53</v>
      </c>
      <c r="H39" s="23">
        <v>64096.5</v>
      </c>
      <c r="I39" s="24">
        <f t="shared" si="9"/>
        <v>188470</v>
      </c>
    </row>
    <row r="40" spans="1:10" ht="10.5" customHeight="1" x14ac:dyDescent="0.25">
      <c r="A40" s="20"/>
      <c r="B40" s="21"/>
      <c r="C40" s="22" t="s">
        <v>42</v>
      </c>
      <c r="D40" s="23">
        <v>514229.88</v>
      </c>
      <c r="E40" s="23">
        <v>8854.14</v>
      </c>
      <c r="F40" s="24">
        <f t="shared" si="8"/>
        <v>523084.02</v>
      </c>
      <c r="G40" s="23">
        <v>194327.15</v>
      </c>
      <c r="H40" s="23">
        <v>194327.2</v>
      </c>
      <c r="I40" s="24">
        <f t="shared" si="9"/>
        <v>328756.87</v>
      </c>
    </row>
    <row r="41" spans="1:10" ht="9" customHeight="1" x14ac:dyDescent="0.25">
      <c r="A41" s="20"/>
      <c r="B41" s="21"/>
      <c r="C41" s="22" t="s">
        <v>43</v>
      </c>
      <c r="D41" s="23">
        <v>40721.4</v>
      </c>
      <c r="E41" s="23">
        <v>1373.57</v>
      </c>
      <c r="F41" s="24">
        <f t="shared" si="8"/>
        <v>42094.97</v>
      </c>
      <c r="G41" s="23">
        <v>24013.360000000001</v>
      </c>
      <c r="H41" s="23">
        <v>24013.4</v>
      </c>
      <c r="I41" s="24">
        <f t="shared" si="9"/>
        <v>18081.61</v>
      </c>
    </row>
    <row r="42" spans="1:10" ht="6" customHeight="1" x14ac:dyDescent="0.25">
      <c r="A42" s="25"/>
      <c r="B42" s="26"/>
      <c r="C42" s="27"/>
      <c r="D42" s="19"/>
      <c r="E42" s="19"/>
      <c r="F42" s="24"/>
      <c r="G42" s="19"/>
      <c r="H42" s="19"/>
      <c r="I42" s="24"/>
    </row>
    <row r="43" spans="1:10" ht="8.25" customHeight="1" x14ac:dyDescent="0.25">
      <c r="A43" s="16"/>
      <c r="B43" s="17" t="s">
        <v>44</v>
      </c>
      <c r="C43" s="18"/>
      <c r="D43" s="19">
        <f t="shared" ref="D43:I43" si="10">SUM(D44:D47)</f>
        <v>47162497.296000004</v>
      </c>
      <c r="E43" s="19">
        <f t="shared" si="10"/>
        <v>0</v>
      </c>
      <c r="F43" s="19">
        <f t="shared" si="10"/>
        <v>47162497.296000004</v>
      </c>
      <c r="G43" s="19">
        <f t="shared" si="10"/>
        <v>28817737.517439999</v>
      </c>
      <c r="H43" s="19">
        <f t="shared" si="10"/>
        <v>28695014.967440002</v>
      </c>
      <c r="I43" s="19">
        <f t="shared" si="10"/>
        <v>18344759.778560005</v>
      </c>
    </row>
    <row r="44" spans="1:10" ht="9.75" customHeight="1" x14ac:dyDescent="0.25">
      <c r="A44" s="20"/>
      <c r="B44" s="21"/>
      <c r="C44" s="22" t="s">
        <v>45</v>
      </c>
      <c r="D44" s="23">
        <f>5776982.57-D81</f>
        <v>5414450.6699999999</v>
      </c>
      <c r="E44" s="23">
        <v>0</v>
      </c>
      <c r="F44" s="24">
        <f>+D44+E44</f>
        <v>5414450.6699999999</v>
      </c>
      <c r="G44" s="23">
        <f>3683302.47-G81</f>
        <v>3318137.7574400003</v>
      </c>
      <c r="H44" s="23">
        <f>3683302.5-H81</f>
        <v>3318137.7874400001</v>
      </c>
      <c r="I44" s="24">
        <f>+F44-G44</f>
        <v>2096312.9125599996</v>
      </c>
      <c r="J44" s="28"/>
    </row>
    <row r="45" spans="1:10" ht="14.25" customHeight="1" x14ac:dyDescent="0.25">
      <c r="A45" s="20"/>
      <c r="B45" s="21"/>
      <c r="C45" s="22" t="s">
        <v>46</v>
      </c>
      <c r="D45" s="23">
        <f>58642613.86-D82</f>
        <v>35038564.296000004</v>
      </c>
      <c r="E45" s="23">
        <v>0</v>
      </c>
      <c r="F45" s="24">
        <f>+D45+E45</f>
        <v>35038564.296000004</v>
      </c>
      <c r="G45" s="23">
        <f>31902940.38-G82</f>
        <v>19279471.259999998</v>
      </c>
      <c r="H45" s="23">
        <f>31780217.8-H82</f>
        <v>19156748.68</v>
      </c>
      <c r="I45" s="24">
        <f>+F45-G45</f>
        <v>15759093.036000006</v>
      </c>
    </row>
    <row r="46" spans="1:10" ht="8.25" customHeight="1" x14ac:dyDescent="0.25">
      <c r="A46" s="20"/>
      <c r="B46" s="21"/>
      <c r="C46" s="22" t="s">
        <v>47</v>
      </c>
      <c r="D46" s="23">
        <v>0</v>
      </c>
      <c r="E46" s="23">
        <v>0</v>
      </c>
      <c r="F46" s="24">
        <f>+D46+E46</f>
        <v>0</v>
      </c>
      <c r="G46" s="23">
        <v>0</v>
      </c>
      <c r="H46" s="23">
        <v>0</v>
      </c>
      <c r="I46" s="24">
        <f>+F46-G46</f>
        <v>0</v>
      </c>
    </row>
    <row r="47" spans="1:10" ht="8.25" customHeight="1" x14ac:dyDescent="0.25">
      <c r="A47" s="20"/>
      <c r="B47" s="21"/>
      <c r="C47" s="22" t="s">
        <v>48</v>
      </c>
      <c r="D47" s="23">
        <v>6709482.3300000001</v>
      </c>
      <c r="E47" s="23">
        <v>0</v>
      </c>
      <c r="F47" s="24">
        <f>+D47+E47</f>
        <v>6709482.3300000001</v>
      </c>
      <c r="G47" s="23">
        <v>6220128.5</v>
      </c>
      <c r="H47" s="23">
        <v>6220128.5</v>
      </c>
      <c r="I47" s="24">
        <f>+F47-G47</f>
        <v>489353.83000000007</v>
      </c>
    </row>
    <row r="48" spans="1:10" ht="8.1" customHeight="1" x14ac:dyDescent="0.25">
      <c r="A48" s="25"/>
      <c r="B48" s="26"/>
      <c r="C48" s="27"/>
      <c r="D48" s="19"/>
      <c r="E48" s="19"/>
      <c r="F48" s="24"/>
      <c r="G48" s="19"/>
      <c r="H48" s="19"/>
      <c r="I48" s="24"/>
    </row>
    <row r="49" spans="1:15" ht="12" customHeight="1" x14ac:dyDescent="0.25">
      <c r="A49" s="29" t="s">
        <v>49</v>
      </c>
      <c r="B49" s="30"/>
      <c r="C49" s="31"/>
      <c r="D49" s="32">
        <f>+D50+D60+D69+D80</f>
        <v>114241050.72199999</v>
      </c>
      <c r="E49" s="32">
        <f t="shared" ref="E49:I49" si="11">+E50+E60+E69+E80</f>
        <v>707977.39453000005</v>
      </c>
      <c r="F49" s="32">
        <f t="shared" si="11"/>
        <v>114949028.11652999</v>
      </c>
      <c r="G49" s="32">
        <f t="shared" si="11"/>
        <v>53026948.087390006</v>
      </c>
      <c r="H49" s="32">
        <f t="shared" si="11"/>
        <v>53026948.087390006</v>
      </c>
      <c r="I49" s="32">
        <f t="shared" si="11"/>
        <v>61922080.029140003</v>
      </c>
      <c r="J49" s="28"/>
      <c r="K49" s="28"/>
      <c r="L49" s="28"/>
      <c r="M49" s="28"/>
      <c r="N49" s="28"/>
      <c r="O49" s="28"/>
    </row>
    <row r="50" spans="1:15" ht="12.75" customHeight="1" x14ac:dyDescent="0.25">
      <c r="A50" s="16"/>
      <c r="B50" s="17" t="s">
        <v>17</v>
      </c>
      <c r="C50" s="18"/>
      <c r="D50" s="19">
        <f t="shared" ref="D50:I50" si="12">SUM(D51:D58)</f>
        <v>649656.92299999995</v>
      </c>
      <c r="E50" s="19">
        <f t="shared" si="12"/>
        <v>712855.34900000005</v>
      </c>
      <c r="F50" s="19">
        <f t="shared" si="12"/>
        <v>1362512.2720000001</v>
      </c>
      <c r="G50" s="19">
        <f t="shared" si="12"/>
        <v>455056.89160000003</v>
      </c>
      <c r="H50" s="19">
        <f t="shared" si="12"/>
        <v>455056.89160000003</v>
      </c>
      <c r="I50" s="19">
        <f t="shared" si="12"/>
        <v>907455.38039999991</v>
      </c>
      <c r="J50" s="28"/>
      <c r="K50" s="28"/>
    </row>
    <row r="51" spans="1:15" ht="10.5" customHeight="1" x14ac:dyDescent="0.25">
      <c r="A51" s="20"/>
      <c r="B51" s="21"/>
      <c r="C51" s="22" t="s">
        <v>18</v>
      </c>
      <c r="D51" s="23">
        <v>0</v>
      </c>
      <c r="E51" s="23">
        <v>0</v>
      </c>
      <c r="F51" s="24">
        <f t="shared" ref="F51:F58" si="13">+D51+E51</f>
        <v>0</v>
      </c>
      <c r="G51" s="23">
        <v>0</v>
      </c>
      <c r="H51" s="23">
        <f>G51</f>
        <v>0</v>
      </c>
      <c r="I51" s="24">
        <f t="shared" ref="I51:I58" si="14">+F51-G51</f>
        <v>0</v>
      </c>
      <c r="K51" s="28"/>
    </row>
    <row r="52" spans="1:15" ht="12" customHeight="1" x14ac:dyDescent="0.25">
      <c r="A52" s="20"/>
      <c r="B52" s="21"/>
      <c r="C52" s="22" t="s">
        <v>19</v>
      </c>
      <c r="D52" s="23">
        <v>42868.175000000003</v>
      </c>
      <c r="E52" s="23">
        <v>82069.814759999994</v>
      </c>
      <c r="F52" s="24">
        <f>+D52+E52</f>
        <v>124937.98976</v>
      </c>
      <c r="G52" s="23">
        <v>15000</v>
      </c>
      <c r="H52" s="23">
        <f t="shared" ref="H52:H58" si="15">G52</f>
        <v>15000</v>
      </c>
      <c r="I52" s="24">
        <f t="shared" si="14"/>
        <v>109937.98976</v>
      </c>
    </row>
    <row r="53" spans="1:15" ht="9.75" customHeight="1" x14ac:dyDescent="0.25">
      <c r="A53" s="20"/>
      <c r="B53" s="21"/>
      <c r="C53" s="22" t="s">
        <v>20</v>
      </c>
      <c r="D53" s="23">
        <v>0</v>
      </c>
      <c r="E53" s="23">
        <v>0</v>
      </c>
      <c r="F53" s="24">
        <f t="shared" si="13"/>
        <v>0</v>
      </c>
      <c r="G53" s="23">
        <v>0</v>
      </c>
      <c r="H53" s="23">
        <f t="shared" si="15"/>
        <v>0</v>
      </c>
      <c r="I53" s="24">
        <f t="shared" si="14"/>
        <v>0</v>
      </c>
      <c r="K53" s="28"/>
    </row>
    <row r="54" spans="1:15" ht="12" customHeight="1" x14ac:dyDescent="0.25">
      <c r="A54" s="20"/>
      <c r="B54" s="21"/>
      <c r="C54" s="22" t="s">
        <v>21</v>
      </c>
      <c r="D54" s="23">
        <v>0</v>
      </c>
      <c r="E54" s="23">
        <v>0</v>
      </c>
      <c r="F54" s="24">
        <f t="shared" si="13"/>
        <v>0</v>
      </c>
      <c r="G54" s="23">
        <v>0</v>
      </c>
      <c r="H54" s="23">
        <f t="shared" si="15"/>
        <v>0</v>
      </c>
      <c r="I54" s="24">
        <f t="shared" si="14"/>
        <v>0</v>
      </c>
    </row>
    <row r="55" spans="1:15" ht="12" customHeight="1" x14ac:dyDescent="0.25">
      <c r="A55" s="20"/>
      <c r="B55" s="21"/>
      <c r="C55" s="22" t="s">
        <v>22</v>
      </c>
      <c r="D55" s="23">
        <v>0</v>
      </c>
      <c r="E55" s="23">
        <v>0</v>
      </c>
      <c r="F55" s="24">
        <f t="shared" si="13"/>
        <v>0</v>
      </c>
      <c r="G55" s="23">
        <v>0</v>
      </c>
      <c r="H55" s="23">
        <f t="shared" si="15"/>
        <v>0</v>
      </c>
      <c r="I55" s="24">
        <f t="shared" si="14"/>
        <v>0</v>
      </c>
    </row>
    <row r="56" spans="1:15" ht="12" customHeight="1" x14ac:dyDescent="0.25">
      <c r="A56" s="20"/>
      <c r="B56" s="21"/>
      <c r="C56" s="22" t="s">
        <v>23</v>
      </c>
      <c r="D56" s="23">
        <v>0</v>
      </c>
      <c r="E56" s="23">
        <v>0</v>
      </c>
      <c r="F56" s="24">
        <f t="shared" si="13"/>
        <v>0</v>
      </c>
      <c r="G56" s="23">
        <v>0</v>
      </c>
      <c r="H56" s="23">
        <f t="shared" si="15"/>
        <v>0</v>
      </c>
      <c r="I56" s="24">
        <f t="shared" si="14"/>
        <v>0</v>
      </c>
    </row>
    <row r="57" spans="1:15" ht="10.5" customHeight="1" x14ac:dyDescent="0.25">
      <c r="A57" s="20"/>
      <c r="B57" s="21"/>
      <c r="C57" s="22" t="s">
        <v>24</v>
      </c>
      <c r="D57" s="23">
        <v>604522.98199999996</v>
      </c>
      <c r="E57" s="23">
        <v>630785.53424000007</v>
      </c>
      <c r="F57" s="24">
        <f t="shared" si="13"/>
        <v>1235308.51624</v>
      </c>
      <c r="G57" s="23">
        <v>438257.84260000003</v>
      </c>
      <c r="H57" s="23">
        <f t="shared" si="15"/>
        <v>438257.84260000003</v>
      </c>
      <c r="I57" s="24">
        <f t="shared" si="14"/>
        <v>797050.67363999994</v>
      </c>
    </row>
    <row r="58" spans="1:15" ht="12" customHeight="1" x14ac:dyDescent="0.25">
      <c r="A58" s="20"/>
      <c r="B58" s="21"/>
      <c r="C58" s="22" t="s">
        <v>25</v>
      </c>
      <c r="D58" s="23">
        <v>2265.7660000000001</v>
      </c>
      <c r="E58" s="23">
        <v>0</v>
      </c>
      <c r="F58" s="24">
        <f t="shared" si="13"/>
        <v>2265.7660000000001</v>
      </c>
      <c r="G58" s="23">
        <v>1799.049</v>
      </c>
      <c r="H58" s="23">
        <f t="shared" si="15"/>
        <v>1799.049</v>
      </c>
      <c r="I58" s="24">
        <f t="shared" si="14"/>
        <v>466.7170000000001</v>
      </c>
    </row>
    <row r="59" spans="1:15" ht="4.5" customHeight="1" x14ac:dyDescent="0.25">
      <c r="A59" s="25"/>
      <c r="B59" s="26"/>
      <c r="C59" s="27"/>
      <c r="D59" s="19"/>
      <c r="E59" s="19"/>
      <c r="F59" s="24"/>
      <c r="G59" s="19"/>
      <c r="H59" s="19"/>
      <c r="I59" s="24"/>
    </row>
    <row r="60" spans="1:15" ht="12" customHeight="1" x14ac:dyDescent="0.25">
      <c r="A60" s="16"/>
      <c r="B60" s="17" t="s">
        <v>26</v>
      </c>
      <c r="C60" s="18"/>
      <c r="D60" s="19">
        <f t="shared" ref="D60:H60" si="16">SUM(D61:D67)</f>
        <v>88654021.317999989</v>
      </c>
      <c r="E60" s="19">
        <f>SUM(E61:E67)</f>
        <v>-4877.9235799999997</v>
      </c>
      <c r="F60" s="19">
        <f t="shared" si="16"/>
        <v>88649143.394419983</v>
      </c>
      <c r="G60" s="19">
        <f t="shared" si="16"/>
        <v>39457397.480230004</v>
      </c>
      <c r="H60" s="19">
        <f t="shared" si="16"/>
        <v>39457397.480230004</v>
      </c>
      <c r="I60" s="19">
        <f>SUM(I61:I67)</f>
        <v>49191745.914190002</v>
      </c>
    </row>
    <row r="61" spans="1:15" ht="12" customHeight="1" x14ac:dyDescent="0.25">
      <c r="A61" s="20"/>
      <c r="B61" s="21"/>
      <c r="C61" s="22" t="s">
        <v>27</v>
      </c>
      <c r="D61" s="23">
        <v>0</v>
      </c>
      <c r="E61" s="23">
        <v>0</v>
      </c>
      <c r="F61" s="24">
        <f t="shared" ref="F61:F67" si="17">+D61+E61</f>
        <v>0</v>
      </c>
      <c r="G61" s="23">
        <v>0</v>
      </c>
      <c r="H61" s="23">
        <f t="shared" ref="H61:H67" si="18">G61</f>
        <v>0</v>
      </c>
      <c r="I61" s="24">
        <f t="shared" ref="I61:I67" si="19">+F61-G61</f>
        <v>0</v>
      </c>
    </row>
    <row r="62" spans="1:15" ht="10.5" customHeight="1" x14ac:dyDescent="0.25">
      <c r="A62" s="20"/>
      <c r="B62" s="21"/>
      <c r="C62" s="22" t="s">
        <v>28</v>
      </c>
      <c r="D62" s="23">
        <v>1938018.5490000001</v>
      </c>
      <c r="E62" s="23">
        <v>0</v>
      </c>
      <c r="F62" s="24">
        <f t="shared" si="17"/>
        <v>1938018.5490000001</v>
      </c>
      <c r="G62" s="23">
        <v>709767.24296000006</v>
      </c>
      <c r="H62" s="23">
        <f t="shared" si="18"/>
        <v>709767.24296000006</v>
      </c>
      <c r="I62" s="24">
        <f t="shared" si="19"/>
        <v>1228251.3060400002</v>
      </c>
    </row>
    <row r="63" spans="1:15" ht="10.5" customHeight="1" x14ac:dyDescent="0.25">
      <c r="A63" s="20"/>
      <c r="B63" s="21"/>
      <c r="C63" s="22" t="s">
        <v>29</v>
      </c>
      <c r="D63" s="23">
        <v>23053250.328000002</v>
      </c>
      <c r="E63" s="23">
        <v>0</v>
      </c>
      <c r="F63" s="24">
        <f>+D63+E63</f>
        <v>23053250.328000002</v>
      </c>
      <c r="G63" s="23">
        <v>9497969.8333299998</v>
      </c>
      <c r="H63" s="23">
        <f t="shared" si="18"/>
        <v>9497969.8333299998</v>
      </c>
      <c r="I63" s="24">
        <f>+F63-G63</f>
        <v>13555280.494670002</v>
      </c>
    </row>
    <row r="64" spans="1:15" ht="10.5" customHeight="1" x14ac:dyDescent="0.25">
      <c r="A64" s="20"/>
      <c r="B64" s="21"/>
      <c r="C64" s="22" t="s">
        <v>30</v>
      </c>
      <c r="D64" s="23">
        <v>1076.759</v>
      </c>
      <c r="E64" s="23">
        <v>0</v>
      </c>
      <c r="F64" s="24">
        <f t="shared" si="17"/>
        <v>1076.759</v>
      </c>
      <c r="G64" s="23">
        <v>0</v>
      </c>
      <c r="H64" s="23">
        <v>0</v>
      </c>
      <c r="I64" s="24">
        <f t="shared" si="19"/>
        <v>1076.759</v>
      </c>
    </row>
    <row r="65" spans="1:11" ht="12" customHeight="1" x14ac:dyDescent="0.25">
      <c r="A65" s="20"/>
      <c r="B65" s="21"/>
      <c r="C65" s="22" t="s">
        <v>31</v>
      </c>
      <c r="D65" s="23">
        <f>49779662.533+13850543.7</f>
        <v>63630206.232999995</v>
      </c>
      <c r="E65" s="23">
        <v>0</v>
      </c>
      <c r="F65" s="24">
        <f t="shared" si="17"/>
        <v>63630206.232999995</v>
      </c>
      <c r="G65" s="23">
        <v>28318291.610920001</v>
      </c>
      <c r="H65" s="23">
        <f t="shared" si="18"/>
        <v>28318291.610920001</v>
      </c>
      <c r="I65" s="24">
        <f t="shared" si="19"/>
        <v>35311914.622079998</v>
      </c>
    </row>
    <row r="66" spans="1:11" ht="12" customHeight="1" x14ac:dyDescent="0.25">
      <c r="A66" s="20"/>
      <c r="B66" s="21"/>
      <c r="C66" s="22" t="s">
        <v>32</v>
      </c>
      <c r="D66" s="23">
        <v>31469.449000000001</v>
      </c>
      <c r="E66" s="23">
        <v>-4877.9235799999997</v>
      </c>
      <c r="F66" s="24">
        <f t="shared" si="17"/>
        <v>26591.525420000002</v>
      </c>
      <c r="G66" s="23">
        <v>931368.79301999987</v>
      </c>
      <c r="H66" s="23">
        <f t="shared" si="18"/>
        <v>931368.79301999987</v>
      </c>
      <c r="I66" s="24">
        <f t="shared" si="19"/>
        <v>-904777.2675999999</v>
      </c>
    </row>
    <row r="67" spans="1:11" ht="15" x14ac:dyDescent="0.25">
      <c r="A67" s="20"/>
      <c r="B67" s="21"/>
      <c r="C67" s="22" t="s">
        <v>33</v>
      </c>
      <c r="D67" s="23">
        <v>0</v>
      </c>
      <c r="E67" s="23">
        <v>0</v>
      </c>
      <c r="F67" s="24">
        <f t="shared" si="17"/>
        <v>0</v>
      </c>
      <c r="G67" s="23">
        <v>0</v>
      </c>
      <c r="H67" s="23">
        <f t="shared" si="18"/>
        <v>0</v>
      </c>
      <c r="I67" s="24">
        <f t="shared" si="19"/>
        <v>0</v>
      </c>
      <c r="J67" s="28"/>
    </row>
    <row r="68" spans="1:11" ht="3" customHeight="1" x14ac:dyDescent="0.25">
      <c r="A68" s="25"/>
      <c r="B68" s="26"/>
      <c r="C68" s="27"/>
      <c r="D68" s="19"/>
      <c r="E68" s="19"/>
      <c r="F68" s="24"/>
      <c r="G68" s="19"/>
      <c r="H68" s="19"/>
      <c r="I68" s="24"/>
    </row>
    <row r="69" spans="1:11" ht="12" customHeight="1" x14ac:dyDescent="0.25">
      <c r="A69" s="16"/>
      <c r="B69" s="17" t="s">
        <v>34</v>
      </c>
      <c r="C69" s="18"/>
      <c r="D69" s="19">
        <f t="shared" ref="D69:I69" si="20">SUM(D70:D78)</f>
        <v>970791.01699999999</v>
      </c>
      <c r="E69" s="19">
        <f t="shared" si="20"/>
        <v>-3.0889999998180429E-2</v>
      </c>
      <c r="F69" s="19">
        <f t="shared" si="20"/>
        <v>970790.98610999994</v>
      </c>
      <c r="G69" s="19">
        <f t="shared" si="20"/>
        <v>125859.883</v>
      </c>
      <c r="H69" s="19">
        <f t="shared" si="20"/>
        <v>125859.883</v>
      </c>
      <c r="I69" s="19">
        <f t="shared" si="20"/>
        <v>844931.10310999991</v>
      </c>
    </row>
    <row r="70" spans="1:11" ht="12" customHeight="1" x14ac:dyDescent="0.25">
      <c r="A70" s="20"/>
      <c r="B70" s="21"/>
      <c r="C70" s="22" t="s">
        <v>35</v>
      </c>
      <c r="D70" s="23">
        <v>11600</v>
      </c>
      <c r="E70" s="23">
        <v>0</v>
      </c>
      <c r="F70" s="24">
        <f t="shared" ref="F70:F78" si="21">+D70+E70</f>
        <v>11600</v>
      </c>
      <c r="G70" s="23">
        <v>122512.753</v>
      </c>
      <c r="H70" s="23">
        <f t="shared" ref="H70:H78" si="22">G70</f>
        <v>122512.753</v>
      </c>
      <c r="I70" s="24">
        <f t="shared" ref="I70:I78" si="23">+F70-G70</f>
        <v>-110912.753</v>
      </c>
    </row>
    <row r="71" spans="1:11" ht="12" customHeight="1" x14ac:dyDescent="0.25">
      <c r="A71" s="20"/>
      <c r="B71" s="21"/>
      <c r="C71" s="22" t="s">
        <v>36</v>
      </c>
      <c r="D71" s="23">
        <v>959191.01699999999</v>
      </c>
      <c r="E71" s="23">
        <v>0</v>
      </c>
      <c r="F71" s="24">
        <f t="shared" si="21"/>
        <v>959191.01699999999</v>
      </c>
      <c r="G71" s="23">
        <v>3347.13</v>
      </c>
      <c r="H71" s="23">
        <f t="shared" si="22"/>
        <v>3347.13</v>
      </c>
      <c r="I71" s="24">
        <f t="shared" si="23"/>
        <v>955843.88699999999</v>
      </c>
    </row>
    <row r="72" spans="1:11" ht="12" customHeight="1" x14ac:dyDescent="0.25">
      <c r="A72" s="20"/>
      <c r="B72" s="21"/>
      <c r="C72" s="22" t="s">
        <v>37</v>
      </c>
      <c r="D72" s="23">
        <v>0</v>
      </c>
      <c r="E72" s="23">
        <f>18243.26911-18243.3</f>
        <v>-3.0889999998180429E-2</v>
      </c>
      <c r="F72" s="24">
        <f t="shared" si="21"/>
        <v>-3.0889999998180429E-2</v>
      </c>
      <c r="G72" s="23">
        <v>0</v>
      </c>
      <c r="H72" s="23">
        <f t="shared" si="22"/>
        <v>0</v>
      </c>
      <c r="I72" s="24">
        <f t="shared" si="23"/>
        <v>-3.0889999998180429E-2</v>
      </c>
    </row>
    <row r="73" spans="1:11" ht="12" customHeight="1" x14ac:dyDescent="0.25">
      <c r="A73" s="20"/>
      <c r="B73" s="21"/>
      <c r="C73" s="22" t="s">
        <v>38</v>
      </c>
      <c r="D73" s="23">
        <v>0</v>
      </c>
      <c r="E73" s="23">
        <v>0</v>
      </c>
      <c r="F73" s="24">
        <f t="shared" si="21"/>
        <v>0</v>
      </c>
      <c r="G73" s="23">
        <v>0</v>
      </c>
      <c r="H73" s="23">
        <f t="shared" si="22"/>
        <v>0</v>
      </c>
      <c r="I73" s="24">
        <f t="shared" si="23"/>
        <v>0</v>
      </c>
    </row>
    <row r="74" spans="1:11" ht="12" customHeight="1" x14ac:dyDescent="0.25">
      <c r="A74" s="20"/>
      <c r="B74" s="21"/>
      <c r="C74" s="22" t="s">
        <v>39</v>
      </c>
      <c r="D74" s="23">
        <v>0</v>
      </c>
      <c r="E74" s="23">
        <v>0</v>
      </c>
      <c r="F74" s="24">
        <f t="shared" si="21"/>
        <v>0</v>
      </c>
      <c r="G74" s="23">
        <v>0</v>
      </c>
      <c r="H74" s="23">
        <f t="shared" si="22"/>
        <v>0</v>
      </c>
      <c r="I74" s="24">
        <f t="shared" si="23"/>
        <v>0</v>
      </c>
    </row>
    <row r="75" spans="1:11" ht="12" customHeight="1" x14ac:dyDescent="0.25">
      <c r="A75" s="20"/>
      <c r="B75" s="21"/>
      <c r="C75" s="22" t="s">
        <v>40</v>
      </c>
      <c r="D75" s="23">
        <v>0</v>
      </c>
      <c r="E75" s="23">
        <v>0</v>
      </c>
      <c r="F75" s="24">
        <f t="shared" si="21"/>
        <v>0</v>
      </c>
      <c r="G75" s="23">
        <v>0</v>
      </c>
      <c r="H75" s="23">
        <f t="shared" si="22"/>
        <v>0</v>
      </c>
      <c r="I75" s="24">
        <f t="shared" si="23"/>
        <v>0</v>
      </c>
      <c r="K75" s="28"/>
    </row>
    <row r="76" spans="1:11" ht="12" customHeight="1" x14ac:dyDescent="0.25">
      <c r="A76" s="20"/>
      <c r="B76" s="21"/>
      <c r="C76" s="22" t="s">
        <v>41</v>
      </c>
      <c r="D76" s="23">
        <v>0</v>
      </c>
      <c r="E76" s="23">
        <v>0</v>
      </c>
      <c r="F76" s="24">
        <f t="shared" si="21"/>
        <v>0</v>
      </c>
      <c r="G76" s="23">
        <v>0</v>
      </c>
      <c r="H76" s="23">
        <f t="shared" si="22"/>
        <v>0</v>
      </c>
      <c r="I76" s="24">
        <f t="shared" si="23"/>
        <v>0</v>
      </c>
    </row>
    <row r="77" spans="1:11" ht="12" customHeight="1" x14ac:dyDescent="0.25">
      <c r="A77" s="20"/>
      <c r="B77" s="21"/>
      <c r="C77" s="22" t="s">
        <v>42</v>
      </c>
      <c r="D77" s="23">
        <v>0</v>
      </c>
      <c r="E77" s="23">
        <v>0</v>
      </c>
      <c r="F77" s="24">
        <f t="shared" si="21"/>
        <v>0</v>
      </c>
      <c r="G77" s="23">
        <v>0</v>
      </c>
      <c r="H77" s="23">
        <f t="shared" si="22"/>
        <v>0</v>
      </c>
      <c r="I77" s="24">
        <f t="shared" si="23"/>
        <v>0</v>
      </c>
    </row>
    <row r="78" spans="1:11" ht="12" customHeight="1" x14ac:dyDescent="0.25">
      <c r="A78" s="20"/>
      <c r="B78" s="21"/>
      <c r="C78" s="22" t="s">
        <v>43</v>
      </c>
      <c r="D78" s="23">
        <v>0</v>
      </c>
      <c r="E78" s="23">
        <v>0</v>
      </c>
      <c r="F78" s="24">
        <f t="shared" si="21"/>
        <v>0</v>
      </c>
      <c r="G78" s="23">
        <v>0</v>
      </c>
      <c r="H78" s="23">
        <f t="shared" si="22"/>
        <v>0</v>
      </c>
      <c r="I78" s="24">
        <f t="shared" si="23"/>
        <v>0</v>
      </c>
    </row>
    <row r="79" spans="1:11" ht="5.25" customHeight="1" x14ac:dyDescent="0.25">
      <c r="A79" s="25"/>
      <c r="B79" s="26"/>
      <c r="C79" s="27"/>
      <c r="D79" s="19"/>
      <c r="E79" s="19"/>
      <c r="F79" s="24"/>
      <c r="G79" s="19"/>
      <c r="H79" s="19"/>
      <c r="I79" s="24"/>
    </row>
    <row r="80" spans="1:11" ht="14.1" customHeight="1" x14ac:dyDescent="0.25">
      <c r="A80" s="16"/>
      <c r="B80" s="17" t="s">
        <v>44</v>
      </c>
      <c r="C80" s="18"/>
      <c r="D80" s="19">
        <f t="shared" ref="D80:I80" si="24">SUM(D81:D84)</f>
        <v>23966581.463999998</v>
      </c>
      <c r="E80" s="19">
        <f t="shared" si="24"/>
        <v>0</v>
      </c>
      <c r="F80" s="19">
        <f t="shared" si="24"/>
        <v>23966581.463999998</v>
      </c>
      <c r="G80" s="19">
        <f t="shared" si="24"/>
        <v>12988633.832559999</v>
      </c>
      <c r="H80" s="19">
        <f t="shared" si="24"/>
        <v>12988633.832559999</v>
      </c>
      <c r="I80" s="19">
        <f t="shared" si="24"/>
        <v>10977947.631440001</v>
      </c>
    </row>
    <row r="81" spans="1:11" ht="14.1" customHeight="1" x14ac:dyDescent="0.25">
      <c r="A81" s="20"/>
      <c r="B81" s="21"/>
      <c r="C81" s="22" t="s">
        <v>45</v>
      </c>
      <c r="D81" s="23">
        <v>362531.9</v>
      </c>
      <c r="E81" s="23">
        <v>0</v>
      </c>
      <c r="F81" s="24">
        <f>+D81+E81</f>
        <v>362531.9</v>
      </c>
      <c r="G81" s="23">
        <v>365164.71256000001</v>
      </c>
      <c r="H81" s="23">
        <f t="shared" ref="H81:H84" si="25">G81</f>
        <v>365164.71256000001</v>
      </c>
      <c r="I81" s="24">
        <f>+F81-G81</f>
        <v>-2632.8125599999912</v>
      </c>
    </row>
    <row r="82" spans="1:11" ht="9.75" customHeight="1" x14ac:dyDescent="0.25">
      <c r="A82" s="20"/>
      <c r="B82" s="21"/>
      <c r="C82" s="22" t="s">
        <v>46</v>
      </c>
      <c r="D82" s="23">
        <v>23604049.563999999</v>
      </c>
      <c r="E82" s="23">
        <v>0</v>
      </c>
      <c r="F82" s="24">
        <f>+D82+E82</f>
        <v>23604049.563999999</v>
      </c>
      <c r="G82" s="23">
        <v>12623469.119999999</v>
      </c>
      <c r="H82" s="23">
        <v>12623469.119999999</v>
      </c>
      <c r="I82" s="24">
        <f>+F82-G82</f>
        <v>10980580.444</v>
      </c>
      <c r="K82" s="28"/>
    </row>
    <row r="83" spans="1:11" ht="12" customHeight="1" x14ac:dyDescent="0.25">
      <c r="A83" s="20"/>
      <c r="B83" s="21"/>
      <c r="C83" s="22" t="s">
        <v>47</v>
      </c>
      <c r="D83" s="23">
        <v>0</v>
      </c>
      <c r="E83" s="23">
        <v>0</v>
      </c>
      <c r="F83" s="24">
        <f>+D83+E83</f>
        <v>0</v>
      </c>
      <c r="G83" s="23">
        <v>0</v>
      </c>
      <c r="H83" s="23">
        <f t="shared" si="25"/>
        <v>0</v>
      </c>
      <c r="I83" s="24">
        <f>+F83-G83</f>
        <v>0</v>
      </c>
    </row>
    <row r="84" spans="1:11" ht="11.25" customHeight="1" x14ac:dyDescent="0.25">
      <c r="A84" s="20"/>
      <c r="B84" s="21"/>
      <c r="C84" s="22" t="s">
        <v>48</v>
      </c>
      <c r="D84" s="23">
        <v>0</v>
      </c>
      <c r="E84" s="23">
        <v>0</v>
      </c>
      <c r="F84" s="24">
        <f>+D84+E84</f>
        <v>0</v>
      </c>
      <c r="G84" s="23">
        <v>0</v>
      </c>
      <c r="H84" s="23">
        <f t="shared" si="25"/>
        <v>0</v>
      </c>
      <c r="I84" s="24">
        <f>+F84-G84</f>
        <v>0</v>
      </c>
    </row>
    <row r="85" spans="1:11" ht="3.75" hidden="1" customHeight="1" x14ac:dyDescent="0.25">
      <c r="A85" s="25"/>
      <c r="B85" s="26"/>
      <c r="C85" s="27"/>
      <c r="D85" s="19"/>
      <c r="E85" s="19"/>
      <c r="F85" s="24"/>
      <c r="G85" s="19"/>
      <c r="H85" s="19"/>
      <c r="I85" s="24"/>
    </row>
    <row r="86" spans="1:11" ht="15" x14ac:dyDescent="0.25">
      <c r="A86" s="33" t="s">
        <v>50</v>
      </c>
      <c r="B86" s="34"/>
      <c r="C86" s="35"/>
      <c r="D86" s="19">
        <f t="shared" ref="D86:I86" si="26">+D12+D49</f>
        <v>310593392.63999999</v>
      </c>
      <c r="E86" s="19">
        <f t="shared" si="26"/>
        <v>4242311.0891100001</v>
      </c>
      <c r="F86" s="19">
        <f t="shared" si="26"/>
        <v>314835703.72911</v>
      </c>
      <c r="G86" s="19">
        <f t="shared" si="26"/>
        <v>157346705.34</v>
      </c>
      <c r="H86" s="19">
        <f t="shared" si="26"/>
        <v>155430733.5</v>
      </c>
      <c r="I86" s="19">
        <f t="shared" si="26"/>
        <v>157488998.38911</v>
      </c>
    </row>
    <row r="87" spans="1:11" ht="2.25" customHeight="1" x14ac:dyDescent="0.25">
      <c r="A87" s="36"/>
      <c r="B87" s="37"/>
      <c r="C87" s="38"/>
      <c r="D87" s="39"/>
      <c r="E87" s="39"/>
      <c r="F87" s="39"/>
      <c r="G87" s="39"/>
      <c r="H87" s="39"/>
      <c r="I87" s="40"/>
    </row>
    <row r="88" spans="1:11" ht="15" x14ac:dyDescent="0.25">
      <c r="D88" s="41"/>
      <c r="E88" s="41"/>
      <c r="F88" s="41"/>
      <c r="G88" s="41"/>
      <c r="H88" s="41"/>
      <c r="I88" s="41"/>
    </row>
  </sheetData>
  <mergeCells count="15">
    <mergeCell ref="A12:C12"/>
    <mergeCell ref="A49:C49"/>
    <mergeCell ref="A86:C86"/>
    <mergeCell ref="A7:I7"/>
    <mergeCell ref="A8:I8"/>
    <mergeCell ref="A9:C10"/>
    <mergeCell ref="D9:H9"/>
    <mergeCell ref="I9:I10"/>
    <mergeCell ref="A11:C11"/>
    <mergeCell ref="A1:I1"/>
    <mergeCell ref="A2:I2"/>
    <mergeCell ref="A3:I3"/>
    <mergeCell ref="A4:I4"/>
    <mergeCell ref="A5:I5"/>
    <mergeCell ref="A6:I6"/>
  </mergeCells>
  <printOptions horizontalCentered="1"/>
  <pageMargins left="0.51181102362204722" right="0.51181102362204722" top="0.74803149606299213" bottom="0.55118110236220474" header="0.31496062992125984" footer="0.31496062992125984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 DEF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2023-07-31T21:32:37Z</cp:lastPrinted>
  <dcterms:created xsi:type="dcterms:W3CDTF">2023-07-31T21:32:34Z</dcterms:created>
  <dcterms:modified xsi:type="dcterms:W3CDTF">2023-07-31T21:32:51Z</dcterms:modified>
</cp:coreProperties>
</file>