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61" i="1" l="1"/>
  <c r="F75" i="1"/>
  <c r="F73" i="1" s="1"/>
  <c r="G46" i="1"/>
  <c r="G43" i="1"/>
  <c r="G40" i="1" s="1"/>
  <c r="G10" i="1" s="1"/>
  <c r="G163" i="1" s="1"/>
  <c r="G41" i="1"/>
  <c r="F61" i="1"/>
  <c r="F43" i="1"/>
  <c r="F41" i="1"/>
  <c r="F46" i="1"/>
  <c r="C78" i="1"/>
  <c r="E78" i="1" s="1"/>
  <c r="H78" i="1" s="1"/>
  <c r="C79" i="1"/>
  <c r="C74" i="1"/>
  <c r="E74" i="1" s="1"/>
  <c r="H74" i="1" s="1"/>
  <c r="C75" i="1"/>
  <c r="C61" i="1"/>
  <c r="E61" i="1" s="1"/>
  <c r="H61" i="1" s="1"/>
  <c r="C46" i="1"/>
  <c r="C41" i="1"/>
  <c r="E41" i="1" s="1"/>
  <c r="H41" i="1" s="1"/>
  <c r="C12" i="1"/>
  <c r="E161" i="1"/>
  <c r="H161" i="1" s="1"/>
  <c r="E160" i="1"/>
  <c r="H160" i="1" s="1"/>
  <c r="E159" i="1"/>
  <c r="H159" i="1" s="1"/>
  <c r="E158" i="1"/>
  <c r="H158" i="1" s="1"/>
  <c r="E157" i="1"/>
  <c r="H157" i="1" s="1"/>
  <c r="E156" i="1"/>
  <c r="H156" i="1" s="1"/>
  <c r="E155" i="1"/>
  <c r="H155" i="1" s="1"/>
  <c r="E154" i="1"/>
  <c r="F154" i="1"/>
  <c r="H154" i="1"/>
  <c r="H153" i="1"/>
  <c r="C152" i="1"/>
  <c r="E152" i="1" s="1"/>
  <c r="F152" i="1"/>
  <c r="H151" i="1"/>
  <c r="F150" i="1"/>
  <c r="H149" i="1"/>
  <c r="H148" i="1"/>
  <c r="H147" i="1"/>
  <c r="H146" i="1"/>
  <c r="H145" i="1"/>
  <c r="H144" i="1"/>
  <c r="H143" i="1"/>
  <c r="H142" i="1"/>
  <c r="E141" i="1"/>
  <c r="F141" i="1"/>
  <c r="H141" i="1"/>
  <c r="H140" i="1"/>
  <c r="H139" i="1"/>
  <c r="C138" i="1"/>
  <c r="E138" i="1"/>
  <c r="E137" i="1" s="1"/>
  <c r="H137" i="1" s="1"/>
  <c r="F138" i="1"/>
  <c r="H138" i="1"/>
  <c r="F137" i="1"/>
  <c r="H136" i="1"/>
  <c r="H135" i="1"/>
  <c r="H134" i="1"/>
  <c r="H133" i="1"/>
  <c r="H132" i="1"/>
  <c r="H131" i="1"/>
  <c r="H130" i="1"/>
  <c r="H129" i="1"/>
  <c r="H128" i="1"/>
  <c r="E127" i="1"/>
  <c r="F127" i="1"/>
  <c r="H127" i="1" s="1"/>
  <c r="H126" i="1"/>
  <c r="H125" i="1"/>
  <c r="H124" i="1"/>
  <c r="C123" i="1"/>
  <c r="E123" i="1"/>
  <c r="H123" i="1" s="1"/>
  <c r="H122" i="1"/>
  <c r="H121" i="1"/>
  <c r="H120" i="1"/>
  <c r="H119" i="1"/>
  <c r="H118" i="1"/>
  <c r="F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C117" i="1"/>
  <c r="G154" i="1"/>
  <c r="D154" i="1"/>
  <c r="G150" i="1"/>
  <c r="D150" i="1"/>
  <c r="G141" i="1"/>
  <c r="D141" i="1"/>
  <c r="G137" i="1"/>
  <c r="D137" i="1"/>
  <c r="G127" i="1"/>
  <c r="D127" i="1"/>
  <c r="G117" i="1"/>
  <c r="D117" i="1"/>
  <c r="G89" i="1"/>
  <c r="F89" i="1"/>
  <c r="F88" i="1" s="1"/>
  <c r="D89" i="1"/>
  <c r="C154" i="1"/>
  <c r="C141" i="1"/>
  <c r="C137" i="1"/>
  <c r="C127" i="1"/>
  <c r="C107" i="1"/>
  <c r="C97" i="1"/>
  <c r="E84" i="1"/>
  <c r="H84" i="1"/>
  <c r="E83" i="1"/>
  <c r="H83" i="1"/>
  <c r="E82" i="1"/>
  <c r="H82" i="1"/>
  <c r="E81" i="1"/>
  <c r="H81" i="1"/>
  <c r="E80" i="1"/>
  <c r="H80" i="1"/>
  <c r="E76" i="1"/>
  <c r="H76" i="1"/>
  <c r="E72" i="1"/>
  <c r="H72" i="1"/>
  <c r="E71" i="1"/>
  <c r="H71" i="1"/>
  <c r="E70" i="1"/>
  <c r="H70" i="1"/>
  <c r="E69" i="1"/>
  <c r="H69" i="1"/>
  <c r="E68" i="1"/>
  <c r="H68" i="1"/>
  <c r="E67" i="1"/>
  <c r="H67" i="1"/>
  <c r="E66" i="1"/>
  <c r="H66" i="1"/>
  <c r="E65" i="1"/>
  <c r="H65" i="1"/>
  <c r="C64" i="1"/>
  <c r="D64" i="1"/>
  <c r="E64" i="1" s="1"/>
  <c r="H64" i="1" s="1"/>
  <c r="F64" i="1"/>
  <c r="E63" i="1"/>
  <c r="H63" i="1" s="1"/>
  <c r="E62" i="1"/>
  <c r="H62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C50" i="1"/>
  <c r="D50" i="1"/>
  <c r="E50" i="1"/>
  <c r="F50" i="1"/>
  <c r="H50" i="1"/>
  <c r="E49" i="1"/>
  <c r="H49" i="1"/>
  <c r="E48" i="1"/>
  <c r="H48" i="1"/>
  <c r="E47" i="1"/>
  <c r="H47" i="1"/>
  <c r="E45" i="1"/>
  <c r="H45" i="1"/>
  <c r="E44" i="1"/>
  <c r="H44" i="1"/>
  <c r="E43" i="1"/>
  <c r="H43" i="1"/>
  <c r="E42" i="1"/>
  <c r="H42" i="1"/>
  <c r="E39" i="1"/>
  <c r="H39" i="1"/>
  <c r="E38" i="1"/>
  <c r="H38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C30" i="1"/>
  <c r="D30" i="1"/>
  <c r="E30" i="1" s="1"/>
  <c r="F30" i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C20" i="1"/>
  <c r="D20" i="1"/>
  <c r="E20" i="1"/>
  <c r="F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79" i="1"/>
  <c r="H79" i="1"/>
  <c r="E75" i="1"/>
  <c r="H75" i="1"/>
  <c r="E46" i="1"/>
  <c r="H46" i="1"/>
  <c r="E12" i="1"/>
  <c r="F12" i="1"/>
  <c r="H12" i="1" s="1"/>
  <c r="G77" i="1"/>
  <c r="F77" i="1"/>
  <c r="D77" i="1"/>
  <c r="G73" i="1"/>
  <c r="D73" i="1"/>
  <c r="G64" i="1"/>
  <c r="G60" i="1"/>
  <c r="F60" i="1"/>
  <c r="D60" i="1"/>
  <c r="C60" i="1"/>
  <c r="G50" i="1"/>
  <c r="D11" i="1"/>
  <c r="D40" i="1"/>
  <c r="D10" i="1"/>
  <c r="D163" i="1" s="1"/>
  <c r="F40" i="1"/>
  <c r="G30" i="1"/>
  <c r="G20" i="1"/>
  <c r="G88" i="1"/>
  <c r="D88" i="1"/>
  <c r="C89" i="1"/>
  <c r="G12" i="1"/>
  <c r="G11" i="1"/>
  <c r="C11" i="1"/>
  <c r="E90" i="1"/>
  <c r="H90" i="1"/>
  <c r="H89" i="1" s="1"/>
  <c r="E60" i="1"/>
  <c r="H60" i="1" s="1"/>
  <c r="E11" i="1"/>
  <c r="E89" i="1"/>
  <c r="H30" i="1" l="1"/>
  <c r="H152" i="1"/>
  <c r="E150" i="1"/>
  <c r="H150" i="1" s="1"/>
  <c r="F11" i="1"/>
  <c r="F10" i="1" s="1"/>
  <c r="F163" i="1" s="1"/>
  <c r="C40" i="1"/>
  <c r="C73" i="1"/>
  <c r="E73" i="1" s="1"/>
  <c r="H73" i="1" s="1"/>
  <c r="C77" i="1"/>
  <c r="E77" i="1" s="1"/>
  <c r="H77" i="1" s="1"/>
  <c r="C150" i="1"/>
  <c r="C88" i="1" s="1"/>
  <c r="E117" i="1"/>
  <c r="H117" i="1" s="1"/>
  <c r="H88" i="1" s="1"/>
  <c r="H11" i="1" l="1"/>
  <c r="E40" i="1"/>
  <c r="C10" i="1"/>
  <c r="C163" i="1" s="1"/>
  <c r="E88" i="1"/>
  <c r="H40" i="1" l="1"/>
  <c r="E10" i="1"/>
  <c r="E163" i="1" s="1"/>
  <c r="H10" i="1"/>
  <c r="H163" i="1" s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<sst xmlns="http://schemas.openxmlformats.org/spreadsheetml/2006/main" count="165" uniqueCount="92">
  <si>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</si>
  <si>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</si>
  <si>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Gobierno del Estado de México</t>
  </si>
  <si>
    <t>Estado Analítico del Ejercicio del Presupuesto de Egresos Detallado - LDF</t>
  </si>
  <si>
    <t xml:space="preserve">Clasificación por Objeto del Gasto (Capítulo y Concepto) </t>
  </si>
  <si>
    <t>Del 1 de enero al 31 de marzo de 2017 (b)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</si>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</sst>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43" fontId="0" fillId="0" borderId="0" xfId="1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topLeftCell="A91" zoomScaleNormal="100" workbookViewId="0">
      <selection activeCell="B16" sqref="B16"/>
    </sheetView>
  </sheetViews>
  <sheetFormatPr baseColWidth="10" defaultColWidth="11.42578125" defaultRowHeight="15" x14ac:dyDescent="0.25"/>
  <cols>
    <col min="1" max="1" width="3.140625" customWidth="1"/>
    <col min="2" max="2" width="55.140625" customWidth="1"/>
    <col min="3" max="3" width="12.5703125" customWidth="1"/>
    <col min="4" max="4" width="15.140625" bestFit="1" customWidth="1"/>
    <col min="5" max="5" width="14.140625" bestFit="1" customWidth="1"/>
    <col min="6" max="6" width="11.7109375" bestFit="1" customWidth="1"/>
    <col min="7" max="7" width="12.7109375" bestFit="1" customWidth="1"/>
    <col min="8" max="8" width="13.7109375" customWidth="1"/>
    <col min="9" max="10" width="11.7109375" bestFit="1" customWidth="1"/>
  </cols>
  <sheetData>
    <row r="1" spans="1:9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2" spans="1:9" x14ac:dyDescent="0.25">
      <c r="A2" s="24" t="s">
        <v>1</v>
      </c>
      <c r="B2" s="24"/>
      <c r="C2" s="24"/>
      <c r="D2" s="24"/>
      <c r="E2" s="24"/>
      <c r="F2" s="24"/>
      <c r="G2" s="24"/>
      <c r="H2" s="24"/>
    </row>
    <row r="3" spans="1:9" x14ac:dyDescent="0.25">
      <c r="A3" s="25" t="s">
        <v>2</v>
      </c>
      <c r="B3" s="26"/>
      <c r="C3" s="26"/>
      <c r="D3" s="26"/>
      <c r="E3" s="26"/>
      <c r="F3" s="26"/>
      <c r="G3" s="26"/>
      <c r="H3" s="27"/>
    </row>
    <row r="4" spans="1:9" x14ac:dyDescent="0.25">
      <c r="A4" s="28" t="s">
        <v>3</v>
      </c>
      <c r="B4" s="29"/>
      <c r="C4" s="29"/>
      <c r="D4" s="29"/>
      <c r="E4" s="29"/>
      <c r="F4" s="29"/>
      <c r="G4" s="29"/>
      <c r="H4" s="30"/>
    </row>
    <row r="5" spans="1:9" x14ac:dyDescent="0.25">
      <c r="A5" s="28" t="s">
        <v>4</v>
      </c>
      <c r="B5" s="29"/>
      <c r="C5" s="29"/>
      <c r="D5" s="29"/>
      <c r="E5" s="29"/>
      <c r="F5" s="29"/>
      <c r="G5" s="29"/>
      <c r="H5" s="30"/>
    </row>
    <row r="6" spans="1:9" x14ac:dyDescent="0.25">
      <c r="A6" s="28" t="s">
        <v>5</v>
      </c>
      <c r="B6" s="29"/>
      <c r="C6" s="29"/>
      <c r="D6" s="29"/>
      <c r="E6" s="29"/>
      <c r="F6" s="29"/>
      <c r="G6" s="29"/>
      <c r="H6" s="30"/>
    </row>
    <row r="7" spans="1:9" x14ac:dyDescent="0.25">
      <c r="A7" s="31" t="s">
        <v>6</v>
      </c>
      <c r="B7" s="32"/>
      <c r="C7" s="32"/>
      <c r="D7" s="32"/>
      <c r="E7" s="32"/>
      <c r="F7" s="32"/>
      <c r="G7" s="32"/>
      <c r="H7" s="33"/>
    </row>
    <row r="8" spans="1:9" x14ac:dyDescent="0.25">
      <c r="A8" s="34" t="s">
        <v>7</v>
      </c>
      <c r="B8" s="34"/>
      <c r="C8" s="34" t="s">
        <v>8</v>
      </c>
      <c r="D8" s="34"/>
      <c r="E8" s="34"/>
      <c r="F8" s="34"/>
      <c r="G8" s="34"/>
      <c r="H8" s="34" t="s">
        <v>9</v>
      </c>
    </row>
    <row r="9" spans="1:9" ht="18" x14ac:dyDescent="0.25">
      <c r="A9" s="34"/>
      <c r="B9" s="34"/>
      <c r="C9" s="17" t="s">
        <v>10</v>
      </c>
      <c r="D9" s="1" t="s">
        <v>11</v>
      </c>
      <c r="E9" s="17" t="s">
        <v>12</v>
      </c>
      <c r="F9" s="17" t="s">
        <v>13</v>
      </c>
      <c r="G9" s="17" t="s">
        <v>14</v>
      </c>
      <c r="H9" s="34"/>
    </row>
    <row r="10" spans="1:9" x14ac:dyDescent="0.25">
      <c r="A10" s="35" t="s">
        <v>15</v>
      </c>
      <c r="B10" s="36"/>
      <c r="C10" s="13">
        <f>+C11+C20+C30+C40+C50+C60+C64+C73+C77</f>
        <v>130449535.33200002</v>
      </c>
      <c r="D10" s="13">
        <f t="shared" ref="D10:H10" si="0">+D11+D20+D30+D40+D50+D60+D64+D73+D77</f>
        <v>0</v>
      </c>
      <c r="E10" s="13">
        <f>+E11+E20+E30+E40+E50+E60+E64+E73+E77</f>
        <v>130449535.33200002</v>
      </c>
      <c r="F10" s="13">
        <f t="shared" si="0"/>
        <v>39756735.248799995</v>
      </c>
      <c r="G10" s="13">
        <f t="shared" si="0"/>
        <v>37337592.029430009</v>
      </c>
      <c r="H10" s="13">
        <f t="shared" si="0"/>
        <v>90692800.083200008</v>
      </c>
    </row>
    <row r="11" spans="1:9" x14ac:dyDescent="0.25">
      <c r="A11" s="21" t="s">
        <v>16</v>
      </c>
      <c r="B11" s="22"/>
      <c r="C11" s="10">
        <f>SUM(C12:C19)</f>
        <v>51824112.900000006</v>
      </c>
      <c r="D11" s="10">
        <f t="shared" ref="D11:G11" si="1">SUM(D12:D19)</f>
        <v>0</v>
      </c>
      <c r="E11" s="10">
        <f>+C11+D11</f>
        <v>51824112.900000006</v>
      </c>
      <c r="F11" s="10">
        <f t="shared" si="1"/>
        <v>9991739.0668499991</v>
      </c>
      <c r="G11" s="10">
        <f t="shared" si="1"/>
        <v>9991739.0668499991</v>
      </c>
      <c r="H11" s="10">
        <f>+E11-F11</f>
        <v>41832373.833150007</v>
      </c>
      <c r="I11" s="14"/>
    </row>
    <row r="12" spans="1:9" x14ac:dyDescent="0.25">
      <c r="A12" s="15"/>
      <c r="B12" s="16" t="s">
        <v>17</v>
      </c>
      <c r="C12" s="8">
        <f>25469576.397-1305867.6-728732.9</f>
        <v>23434975.897</v>
      </c>
      <c r="D12" s="10">
        <v>0</v>
      </c>
      <c r="E12" s="10">
        <f t="shared" ref="E12:E75" si="2">+C12+D12</f>
        <v>23434975.897</v>
      </c>
      <c r="F12" s="10">
        <f>5626402.22323-1305867.6</f>
        <v>4320534.6232299991</v>
      </c>
      <c r="G12" s="10">
        <f>5626402.22323-1305867.6</f>
        <v>4320534.6232299991</v>
      </c>
      <c r="H12" s="10">
        <f t="shared" ref="H12:H75" si="3">+E12-F12</f>
        <v>19114441.273770001</v>
      </c>
    </row>
    <row r="13" spans="1:9" x14ac:dyDescent="0.25">
      <c r="A13" s="15"/>
      <c r="B13" s="16" t="s">
        <v>18</v>
      </c>
      <c r="C13" s="8">
        <v>468915.29100000003</v>
      </c>
      <c r="D13" s="10">
        <v>0</v>
      </c>
      <c r="E13" s="10">
        <f t="shared" si="2"/>
        <v>468915.29100000003</v>
      </c>
      <c r="F13" s="10">
        <v>38422.161620000006</v>
      </c>
      <c r="G13" s="10">
        <v>38422.161620000006</v>
      </c>
      <c r="H13" s="10">
        <f t="shared" si="3"/>
        <v>430493.12938</v>
      </c>
    </row>
    <row r="14" spans="1:9" x14ac:dyDescent="0.25">
      <c r="A14" s="15"/>
      <c r="B14" s="16" t="s">
        <v>19</v>
      </c>
      <c r="C14" s="8">
        <v>16496232.707400002</v>
      </c>
      <c r="D14" s="10">
        <v>0</v>
      </c>
      <c r="E14" s="10">
        <f t="shared" si="2"/>
        <v>16496232.707400002</v>
      </c>
      <c r="F14" s="10">
        <v>3016120.3510600002</v>
      </c>
      <c r="G14" s="10">
        <v>3016120.3510600002</v>
      </c>
      <c r="H14" s="10">
        <f t="shared" si="3"/>
        <v>13480112.356340002</v>
      </c>
    </row>
    <row r="15" spans="1:9" x14ac:dyDescent="0.25">
      <c r="A15" s="15"/>
      <c r="B15" s="16" t="s">
        <v>20</v>
      </c>
      <c r="C15" s="8">
        <v>4633063.8025200004</v>
      </c>
      <c r="D15" s="10">
        <v>0</v>
      </c>
      <c r="E15" s="10">
        <f t="shared" si="2"/>
        <v>4633063.8025200004</v>
      </c>
      <c r="F15" s="10">
        <v>1627869.1942900002</v>
      </c>
      <c r="G15" s="10">
        <v>1627869.1942900002</v>
      </c>
      <c r="H15" s="10">
        <f t="shared" si="3"/>
        <v>3005194.6082300004</v>
      </c>
    </row>
    <row r="16" spans="1:9" x14ac:dyDescent="0.25">
      <c r="A16" s="15"/>
      <c r="B16" s="16" t="s">
        <v>21</v>
      </c>
      <c r="C16" s="8">
        <v>6555900.122080001</v>
      </c>
      <c r="D16" s="10">
        <v>0</v>
      </c>
      <c r="E16" s="10">
        <f t="shared" si="2"/>
        <v>6555900.122080001</v>
      </c>
      <c r="F16" s="10">
        <v>926887.45626000012</v>
      </c>
      <c r="G16" s="10">
        <v>926887.45626000012</v>
      </c>
      <c r="H16" s="10">
        <f t="shared" si="3"/>
        <v>5629012.6658200007</v>
      </c>
    </row>
    <row r="17" spans="1:10" x14ac:dyDescent="0.25">
      <c r="A17" s="15"/>
      <c r="B17" s="16" t="s">
        <v>22</v>
      </c>
      <c r="C17" s="8">
        <v>757.71799999999996</v>
      </c>
      <c r="D17" s="10">
        <v>0</v>
      </c>
      <c r="E17" s="10">
        <f t="shared" si="2"/>
        <v>757.71799999999996</v>
      </c>
      <c r="F17" s="10">
        <v>0</v>
      </c>
      <c r="G17" s="10">
        <v>0</v>
      </c>
      <c r="H17" s="10">
        <f t="shared" si="3"/>
        <v>757.71799999999996</v>
      </c>
    </row>
    <row r="18" spans="1:10" x14ac:dyDescent="0.25">
      <c r="A18" s="15"/>
      <c r="B18" s="16" t="s">
        <v>23</v>
      </c>
      <c r="C18" s="10">
        <v>234267.36199999999</v>
      </c>
      <c r="D18" s="10">
        <v>0</v>
      </c>
      <c r="E18" s="10">
        <f t="shared" si="2"/>
        <v>234267.36199999999</v>
      </c>
      <c r="F18" s="10">
        <v>61905.28039</v>
      </c>
      <c r="G18" s="10">
        <v>61905.28039</v>
      </c>
      <c r="H18" s="10">
        <f t="shared" si="3"/>
        <v>172362.08160999999</v>
      </c>
    </row>
    <row r="19" spans="1:10" x14ac:dyDescent="0.25">
      <c r="A19" s="15"/>
      <c r="B19" s="16" t="s">
        <v>24</v>
      </c>
      <c r="C19" s="10">
        <v>0</v>
      </c>
      <c r="D19" s="10">
        <v>0</v>
      </c>
      <c r="E19" s="10">
        <f t="shared" si="2"/>
        <v>0</v>
      </c>
      <c r="F19" s="10">
        <v>0</v>
      </c>
      <c r="G19" s="10">
        <v>0</v>
      </c>
      <c r="H19" s="10">
        <f t="shared" si="3"/>
        <v>0</v>
      </c>
    </row>
    <row r="20" spans="1:10" x14ac:dyDescent="0.25">
      <c r="A20" s="21" t="s">
        <v>25</v>
      </c>
      <c r="B20" s="22"/>
      <c r="C20" s="10">
        <f>SUM(C21:C29)</f>
        <v>1609009.9720000001</v>
      </c>
      <c r="D20" s="10">
        <f t="shared" ref="D20:G20" si="4">SUM(D21:D29)</f>
        <v>0</v>
      </c>
      <c r="E20" s="10">
        <f t="shared" si="2"/>
        <v>1609009.9720000001</v>
      </c>
      <c r="F20" s="10">
        <f t="shared" si="4"/>
        <v>103014.37391000002</v>
      </c>
      <c r="G20" s="10">
        <f t="shared" si="4"/>
        <v>92797.009590000016</v>
      </c>
      <c r="H20" s="10">
        <f t="shared" si="3"/>
        <v>1505995.59809</v>
      </c>
    </row>
    <row r="21" spans="1:10" x14ac:dyDescent="0.25">
      <c r="A21" s="15"/>
      <c r="B21" s="16" t="s">
        <v>26</v>
      </c>
      <c r="C21" s="10">
        <v>253032.88200000001</v>
      </c>
      <c r="D21" s="10">
        <v>0</v>
      </c>
      <c r="E21" s="10">
        <f t="shared" si="2"/>
        <v>253032.88200000001</v>
      </c>
      <c r="F21" s="10">
        <v>23147.843820000002</v>
      </c>
      <c r="G21" s="10">
        <v>15326.671200000001</v>
      </c>
      <c r="H21" s="10">
        <f t="shared" si="3"/>
        <v>229885.03818</v>
      </c>
    </row>
    <row r="22" spans="1:10" x14ac:dyDescent="0.25">
      <c r="A22" s="15"/>
      <c r="B22" s="16" t="s">
        <v>27</v>
      </c>
      <c r="C22" s="10">
        <v>786341.91700000002</v>
      </c>
      <c r="D22" s="10">
        <v>0</v>
      </c>
      <c r="E22" s="10">
        <f t="shared" si="2"/>
        <v>786341.91700000002</v>
      </c>
      <c r="F22" s="10">
        <v>13842.027000000002</v>
      </c>
      <c r="G22" s="10">
        <v>13704.646590000002</v>
      </c>
      <c r="H22" s="10">
        <f t="shared" si="3"/>
        <v>772499.89</v>
      </c>
    </row>
    <row r="23" spans="1:10" x14ac:dyDescent="0.25">
      <c r="A23" s="15"/>
      <c r="B23" s="16" t="s">
        <v>28</v>
      </c>
      <c r="C23" s="10">
        <v>850.17</v>
      </c>
      <c r="D23" s="10">
        <v>0</v>
      </c>
      <c r="E23" s="10">
        <f t="shared" si="2"/>
        <v>850.17</v>
      </c>
      <c r="F23" s="10">
        <v>0.48402000000000001</v>
      </c>
      <c r="G23" s="10">
        <v>0.32400000000000001</v>
      </c>
      <c r="H23" s="10">
        <f t="shared" si="3"/>
        <v>849.68597999999997</v>
      </c>
    </row>
    <row r="24" spans="1:10" x14ac:dyDescent="0.25">
      <c r="A24" s="15"/>
      <c r="B24" s="16" t="s">
        <v>29</v>
      </c>
      <c r="C24" s="10">
        <v>58151.286</v>
      </c>
      <c r="D24" s="10">
        <v>0</v>
      </c>
      <c r="E24" s="10">
        <f t="shared" si="2"/>
        <v>58151.286</v>
      </c>
      <c r="F24" s="10">
        <v>2398.6695800000002</v>
      </c>
      <c r="G24" s="10">
        <v>2197.0492200000003</v>
      </c>
      <c r="H24" s="10">
        <f t="shared" si="3"/>
        <v>55752.616419999998</v>
      </c>
    </row>
    <row r="25" spans="1:10" x14ac:dyDescent="0.25">
      <c r="A25" s="15"/>
      <c r="B25" s="16" t="s">
        <v>30</v>
      </c>
      <c r="C25" s="10">
        <v>26312.001</v>
      </c>
      <c r="D25" s="10">
        <v>0</v>
      </c>
      <c r="E25" s="10">
        <f t="shared" si="2"/>
        <v>26312.001</v>
      </c>
      <c r="F25" s="10">
        <v>468.36920000000009</v>
      </c>
      <c r="G25" s="10">
        <v>445.3635900000001</v>
      </c>
      <c r="H25" s="10">
        <f t="shared" si="3"/>
        <v>25843.631799999999</v>
      </c>
    </row>
    <row r="26" spans="1:10" x14ac:dyDescent="0.25">
      <c r="A26" s="15"/>
      <c r="B26" s="16" t="s">
        <v>31</v>
      </c>
      <c r="C26" s="10">
        <v>294790.06199999998</v>
      </c>
      <c r="D26" s="10">
        <v>0</v>
      </c>
      <c r="E26" s="10">
        <f t="shared" si="2"/>
        <v>294790.06199999998</v>
      </c>
      <c r="F26" s="10">
        <v>60299.291259999998</v>
      </c>
      <c r="G26" s="10">
        <v>59433.316250000003</v>
      </c>
      <c r="H26" s="10">
        <f t="shared" si="3"/>
        <v>234490.77073999998</v>
      </c>
    </row>
    <row r="27" spans="1:10" x14ac:dyDescent="0.25">
      <c r="A27" s="15"/>
      <c r="B27" s="16" t="s">
        <v>32</v>
      </c>
      <c r="C27" s="10">
        <v>142578.79</v>
      </c>
      <c r="D27" s="10">
        <v>0</v>
      </c>
      <c r="E27" s="10">
        <f t="shared" si="2"/>
        <v>142578.79</v>
      </c>
      <c r="F27" s="10">
        <v>449.04960000000005</v>
      </c>
      <c r="G27" s="10">
        <v>145.73226</v>
      </c>
      <c r="H27" s="10">
        <f t="shared" si="3"/>
        <v>142129.74040000001</v>
      </c>
    </row>
    <row r="28" spans="1:10" x14ac:dyDescent="0.25">
      <c r="A28" s="15"/>
      <c r="B28" s="16" t="s">
        <v>33</v>
      </c>
      <c r="C28" s="10">
        <v>3048.8069999999998</v>
      </c>
      <c r="D28" s="10">
        <v>0</v>
      </c>
      <c r="E28" s="10">
        <f t="shared" si="2"/>
        <v>3048.8069999999998</v>
      </c>
      <c r="F28" s="10">
        <v>1.1699800000000002</v>
      </c>
      <c r="G28" s="10">
        <v>1.1699800000000002</v>
      </c>
      <c r="H28" s="10">
        <f t="shared" si="3"/>
        <v>3047.6370199999997</v>
      </c>
    </row>
    <row r="29" spans="1:10" x14ac:dyDescent="0.25">
      <c r="A29" s="15"/>
      <c r="B29" s="16" t="s">
        <v>34</v>
      </c>
      <c r="C29" s="10">
        <v>43904.057000000001</v>
      </c>
      <c r="D29" s="10">
        <v>0</v>
      </c>
      <c r="E29" s="10">
        <f t="shared" si="2"/>
        <v>43904.057000000001</v>
      </c>
      <c r="F29" s="10">
        <v>2407.4694500000001</v>
      </c>
      <c r="G29" s="10">
        <v>1542.7365</v>
      </c>
      <c r="H29" s="10">
        <f t="shared" si="3"/>
        <v>41496.587550000004</v>
      </c>
    </row>
    <row r="30" spans="1:10" x14ac:dyDescent="0.25">
      <c r="A30" s="21" t="s">
        <v>35</v>
      </c>
      <c r="B30" s="22"/>
      <c r="C30" s="10">
        <f>SUM(C31:C39)</f>
        <v>5222314.9840000002</v>
      </c>
      <c r="D30" s="10">
        <f t="shared" ref="D30:G30" si="5">SUM(D31:D39)</f>
        <v>0</v>
      </c>
      <c r="E30" s="10">
        <f t="shared" si="2"/>
        <v>5222314.9840000002</v>
      </c>
      <c r="F30" s="10">
        <f t="shared" si="5"/>
        <v>2706135.64958</v>
      </c>
      <c r="G30" s="10">
        <f t="shared" si="5"/>
        <v>2552115.6185300006</v>
      </c>
      <c r="H30" s="10">
        <f t="shared" si="3"/>
        <v>2516179.3344200002</v>
      </c>
      <c r="J30" s="14"/>
    </row>
    <row r="31" spans="1:10" x14ac:dyDescent="0.25">
      <c r="A31" s="15"/>
      <c r="B31" s="16" t="s">
        <v>36</v>
      </c>
      <c r="C31" s="10">
        <v>831029.875</v>
      </c>
      <c r="D31" s="10">
        <v>0</v>
      </c>
      <c r="E31" s="10">
        <f t="shared" si="2"/>
        <v>831029.875</v>
      </c>
      <c r="F31" s="10">
        <v>30966.907550000004</v>
      </c>
      <c r="G31" s="10">
        <v>24681.754580000001</v>
      </c>
      <c r="H31" s="10">
        <f t="shared" si="3"/>
        <v>800062.96745</v>
      </c>
    </row>
    <row r="32" spans="1:10" x14ac:dyDescent="0.25">
      <c r="A32" s="15"/>
      <c r="B32" s="16" t="s">
        <v>37</v>
      </c>
      <c r="C32" s="10">
        <v>362473.00599999999</v>
      </c>
      <c r="D32" s="10">
        <v>0</v>
      </c>
      <c r="E32" s="10">
        <f t="shared" si="2"/>
        <v>362473.00599999999</v>
      </c>
      <c r="F32" s="10">
        <v>69960.556710000004</v>
      </c>
      <c r="G32" s="10">
        <v>59539.844490000003</v>
      </c>
      <c r="H32" s="10">
        <f t="shared" si="3"/>
        <v>292512.44929000002</v>
      </c>
    </row>
    <row r="33" spans="1:10" x14ac:dyDescent="0.25">
      <c r="A33" s="15"/>
      <c r="B33" s="16" t="s">
        <v>38</v>
      </c>
      <c r="C33" s="10">
        <v>1367737.5390000001</v>
      </c>
      <c r="D33" s="10">
        <v>0</v>
      </c>
      <c r="E33" s="10">
        <f t="shared" si="2"/>
        <v>1367737.5390000001</v>
      </c>
      <c r="F33" s="10">
        <v>166200.06471000001</v>
      </c>
      <c r="G33" s="10">
        <v>90365.241450000001</v>
      </c>
      <c r="H33" s="10">
        <f t="shared" si="3"/>
        <v>1201537.47429</v>
      </c>
    </row>
    <row r="34" spans="1:10" x14ac:dyDescent="0.25">
      <c r="A34" s="15"/>
      <c r="B34" s="16" t="s">
        <v>39</v>
      </c>
      <c r="C34" s="10">
        <v>850758.31400000001</v>
      </c>
      <c r="D34" s="10">
        <v>0</v>
      </c>
      <c r="E34" s="10">
        <f t="shared" si="2"/>
        <v>850758.31400000001</v>
      </c>
      <c r="F34" s="10">
        <v>62404.320370000016</v>
      </c>
      <c r="G34" s="10">
        <v>27429.468540000005</v>
      </c>
      <c r="H34" s="10">
        <f t="shared" si="3"/>
        <v>788353.99363000004</v>
      </c>
    </row>
    <row r="35" spans="1:10" x14ac:dyDescent="0.25">
      <c r="A35" s="15"/>
      <c r="B35" s="16" t="s">
        <v>40</v>
      </c>
      <c r="C35" s="10">
        <v>502262.89399999997</v>
      </c>
      <c r="D35" s="10">
        <v>0</v>
      </c>
      <c r="E35" s="10">
        <f t="shared" si="2"/>
        <v>502262.89399999997</v>
      </c>
      <c r="F35" s="10">
        <v>174279.63950000002</v>
      </c>
      <c r="G35" s="10">
        <v>168886.60139</v>
      </c>
      <c r="H35" s="10">
        <f t="shared" si="3"/>
        <v>327983.25449999992</v>
      </c>
    </row>
    <row r="36" spans="1:10" x14ac:dyDescent="0.25">
      <c r="A36" s="15"/>
      <c r="B36" s="16" t="s">
        <v>41</v>
      </c>
      <c r="C36" s="10">
        <v>175990.408</v>
      </c>
      <c r="D36" s="10">
        <v>0</v>
      </c>
      <c r="E36" s="10">
        <f t="shared" si="2"/>
        <v>175990.408</v>
      </c>
      <c r="F36" s="10">
        <v>5328.2294400000001</v>
      </c>
      <c r="G36" s="10">
        <v>4863.3599300000005</v>
      </c>
      <c r="H36" s="10">
        <f t="shared" si="3"/>
        <v>170662.17856</v>
      </c>
    </row>
    <row r="37" spans="1:10" x14ac:dyDescent="0.25">
      <c r="A37" s="15"/>
      <c r="B37" s="16" t="s">
        <v>42</v>
      </c>
      <c r="C37" s="10">
        <v>71838.398000000001</v>
      </c>
      <c r="D37" s="10">
        <v>0</v>
      </c>
      <c r="E37" s="10">
        <f t="shared" si="2"/>
        <v>71838.398000000001</v>
      </c>
      <c r="F37" s="10">
        <v>4212.8384999999998</v>
      </c>
      <c r="G37" s="10">
        <v>3754.6596</v>
      </c>
      <c r="H37" s="10">
        <f t="shared" si="3"/>
        <v>67625.559500000003</v>
      </c>
    </row>
    <row r="38" spans="1:10" x14ac:dyDescent="0.25">
      <c r="A38" s="15"/>
      <c r="B38" s="16" t="s">
        <v>43</v>
      </c>
      <c r="C38" s="10">
        <v>195195.264</v>
      </c>
      <c r="D38" s="10">
        <v>0</v>
      </c>
      <c r="E38" s="10">
        <f t="shared" si="2"/>
        <v>195195.264</v>
      </c>
      <c r="F38" s="10">
        <v>55100.791060000003</v>
      </c>
      <c r="G38" s="10">
        <v>36592.256260000002</v>
      </c>
      <c r="H38" s="10">
        <f t="shared" si="3"/>
        <v>140094.47294000001</v>
      </c>
    </row>
    <row r="39" spans="1:10" x14ac:dyDescent="0.25">
      <c r="A39" s="15"/>
      <c r="B39" s="16" t="s">
        <v>44</v>
      </c>
      <c r="C39" s="10">
        <v>865029.28599999996</v>
      </c>
      <c r="D39" s="10">
        <v>0</v>
      </c>
      <c r="E39" s="10">
        <f t="shared" si="2"/>
        <v>865029.28599999996</v>
      </c>
      <c r="F39" s="10">
        <v>2137682.30174</v>
      </c>
      <c r="G39" s="10">
        <v>2136002.4322900004</v>
      </c>
      <c r="H39" s="10">
        <f t="shared" si="3"/>
        <v>-1272653.0157400002</v>
      </c>
    </row>
    <row r="40" spans="1:10" x14ac:dyDescent="0.25">
      <c r="A40" s="21" t="s">
        <v>45</v>
      </c>
      <c r="B40" s="22"/>
      <c r="C40" s="10">
        <f>SUM(C41:C49)</f>
        <v>18782084.993000001</v>
      </c>
      <c r="D40" s="10">
        <f t="shared" ref="D40:G40" si="6">SUM(D41:D49)</f>
        <v>0</v>
      </c>
      <c r="E40" s="10">
        <f t="shared" si="2"/>
        <v>18782084.993000001</v>
      </c>
      <c r="F40" s="10">
        <f t="shared" si="6"/>
        <v>5671788.8465100015</v>
      </c>
      <c r="G40" s="10">
        <f t="shared" si="6"/>
        <v>5666322.0625000019</v>
      </c>
      <c r="H40" s="10">
        <f t="shared" si="3"/>
        <v>13110296.14649</v>
      </c>
      <c r="J40" s="14"/>
    </row>
    <row r="41" spans="1:10" x14ac:dyDescent="0.25">
      <c r="A41" s="15"/>
      <c r="B41" s="16" t="s">
        <v>46</v>
      </c>
      <c r="C41" s="10">
        <f>12065550.939-8000000</f>
        <v>4065550.9389999993</v>
      </c>
      <c r="D41" s="10">
        <v>0</v>
      </c>
      <c r="E41" s="10">
        <f t="shared" si="2"/>
        <v>4065550.9389999993</v>
      </c>
      <c r="F41" s="10">
        <f>3220029.08391-2000000</f>
        <v>1220029.08391</v>
      </c>
      <c r="G41" s="10">
        <f>3220029.08391-2000000</f>
        <v>1220029.08391</v>
      </c>
      <c r="H41" s="10">
        <f t="shared" si="3"/>
        <v>2845521.8550899993</v>
      </c>
    </row>
    <row r="42" spans="1:10" x14ac:dyDescent="0.25">
      <c r="A42" s="15"/>
      <c r="B42" s="16" t="s">
        <v>47</v>
      </c>
      <c r="C42" s="10">
        <v>230.53</v>
      </c>
      <c r="D42" s="10">
        <v>0</v>
      </c>
      <c r="E42" s="10">
        <f t="shared" si="2"/>
        <v>230.53</v>
      </c>
      <c r="F42" s="10">
        <v>1.1619999999999999</v>
      </c>
      <c r="G42" s="10">
        <v>1.1619999999999999</v>
      </c>
      <c r="H42" s="10">
        <f t="shared" si="3"/>
        <v>229.36799999999999</v>
      </c>
    </row>
    <row r="43" spans="1:10" x14ac:dyDescent="0.25">
      <c r="A43" s="15"/>
      <c r="B43" s="16" t="s">
        <v>48</v>
      </c>
      <c r="C43" s="10">
        <v>5517263.0769999996</v>
      </c>
      <c r="D43" s="10">
        <v>0</v>
      </c>
      <c r="E43" s="10">
        <f t="shared" si="2"/>
        <v>5517263.0769999996</v>
      </c>
      <c r="F43" s="10">
        <f>3951261.97713-2000000-280788</f>
        <v>1670473.97713</v>
      </c>
      <c r="G43" s="10">
        <f>3951261.97713-2280788</f>
        <v>1670473.97713</v>
      </c>
      <c r="H43" s="10">
        <f t="shared" si="3"/>
        <v>3846789.0998699996</v>
      </c>
    </row>
    <row r="44" spans="1:10" x14ac:dyDescent="0.25">
      <c r="A44" s="15"/>
      <c r="B44" s="16" t="s">
        <v>49</v>
      </c>
      <c r="C44" s="10">
        <v>2221215.4360000002</v>
      </c>
      <c r="D44" s="10">
        <v>0</v>
      </c>
      <c r="E44" s="10">
        <f t="shared" si="2"/>
        <v>2221215.4360000002</v>
      </c>
      <c r="F44" s="10">
        <v>433718.86105000007</v>
      </c>
      <c r="G44" s="10">
        <v>433715.82761000009</v>
      </c>
      <c r="H44" s="10">
        <f t="shared" si="3"/>
        <v>1787496.5749500003</v>
      </c>
    </row>
    <row r="45" spans="1:10" x14ac:dyDescent="0.25">
      <c r="A45" s="15"/>
      <c r="B45" s="16" t="s">
        <v>50</v>
      </c>
      <c r="C45" s="10">
        <v>30363.593000000001</v>
      </c>
      <c r="D45" s="10">
        <v>0</v>
      </c>
      <c r="E45" s="10">
        <f t="shared" si="2"/>
        <v>30363.593000000001</v>
      </c>
      <c r="F45" s="10">
        <v>5463.7505700000002</v>
      </c>
      <c r="G45" s="10">
        <v>0</v>
      </c>
      <c r="H45" s="10">
        <f t="shared" si="3"/>
        <v>24899.842430000001</v>
      </c>
    </row>
    <row r="46" spans="1:10" x14ac:dyDescent="0.25">
      <c r="A46" s="15"/>
      <c r="B46" s="16" t="s">
        <v>51</v>
      </c>
      <c r="C46" s="10">
        <f>57832285.369-50980998.5</f>
        <v>6851286.8690000027</v>
      </c>
      <c r="D46" s="10">
        <v>0</v>
      </c>
      <c r="E46" s="10">
        <f t="shared" si="2"/>
        <v>6851286.8690000027</v>
      </c>
      <c r="F46" s="10">
        <f>16404754.61185-10086518.6-4000000</f>
        <v>2318236.0118500013</v>
      </c>
      <c r="G46" s="10">
        <f>16404754.61185-10086518.6-4000000</f>
        <v>2318236.0118500013</v>
      </c>
      <c r="H46" s="10">
        <f t="shared" si="3"/>
        <v>4533050.8571500015</v>
      </c>
    </row>
    <row r="47" spans="1:10" x14ac:dyDescent="0.25">
      <c r="A47" s="15"/>
      <c r="B47" s="16" t="s">
        <v>52</v>
      </c>
      <c r="C47" s="10">
        <v>0</v>
      </c>
      <c r="D47" s="10">
        <v>0</v>
      </c>
      <c r="E47" s="10">
        <f t="shared" si="2"/>
        <v>0</v>
      </c>
      <c r="F47" s="10">
        <v>0</v>
      </c>
      <c r="G47" s="10">
        <v>0</v>
      </c>
      <c r="H47" s="10">
        <f t="shared" si="3"/>
        <v>0</v>
      </c>
    </row>
    <row r="48" spans="1:10" x14ac:dyDescent="0.25">
      <c r="A48" s="15"/>
      <c r="B48" s="16" t="s">
        <v>53</v>
      </c>
      <c r="C48" s="10">
        <v>96174.548999999999</v>
      </c>
      <c r="D48" s="10">
        <v>0</v>
      </c>
      <c r="E48" s="10">
        <f t="shared" si="2"/>
        <v>96174.548999999999</v>
      </c>
      <c r="F48" s="10">
        <v>23866</v>
      </c>
      <c r="G48" s="10">
        <v>23866</v>
      </c>
      <c r="H48" s="10">
        <f t="shared" si="3"/>
        <v>72308.548999999999</v>
      </c>
    </row>
    <row r="49" spans="1:10" x14ac:dyDescent="0.25">
      <c r="A49" s="15"/>
      <c r="B49" s="16" t="s">
        <v>54</v>
      </c>
      <c r="C49" s="10">
        <v>0</v>
      </c>
      <c r="D49" s="10">
        <v>0</v>
      </c>
      <c r="E49" s="10">
        <f t="shared" si="2"/>
        <v>0</v>
      </c>
      <c r="F49" s="10">
        <v>0</v>
      </c>
      <c r="G49" s="10">
        <v>0</v>
      </c>
      <c r="H49" s="10">
        <f t="shared" si="3"/>
        <v>0</v>
      </c>
    </row>
    <row r="50" spans="1:10" x14ac:dyDescent="0.25">
      <c r="A50" s="21" t="s">
        <v>55</v>
      </c>
      <c r="B50" s="22"/>
      <c r="C50" s="10">
        <f>SUM(C51:C59)</f>
        <v>101494.423</v>
      </c>
      <c r="D50" s="10">
        <f t="shared" ref="D50:G50" si="7">SUM(D51:D59)</f>
        <v>0</v>
      </c>
      <c r="E50" s="10">
        <f t="shared" si="2"/>
        <v>101494.423</v>
      </c>
      <c r="F50" s="10">
        <f t="shared" si="7"/>
        <v>147.34144000000001</v>
      </c>
      <c r="G50" s="10">
        <f t="shared" si="7"/>
        <v>147.34144000000001</v>
      </c>
      <c r="H50" s="10">
        <f t="shared" si="3"/>
        <v>101347.08155999999</v>
      </c>
    </row>
    <row r="51" spans="1:10" x14ac:dyDescent="0.25">
      <c r="A51" s="15"/>
      <c r="B51" s="16" t="s">
        <v>56</v>
      </c>
      <c r="C51" s="10">
        <v>101481.523</v>
      </c>
      <c r="D51" s="10">
        <v>0</v>
      </c>
      <c r="E51" s="10">
        <f t="shared" si="2"/>
        <v>101481.523</v>
      </c>
      <c r="F51" s="10">
        <v>133.83904000000001</v>
      </c>
      <c r="G51" s="10">
        <v>133.83904000000001</v>
      </c>
      <c r="H51" s="10">
        <f t="shared" si="3"/>
        <v>101347.68395999999</v>
      </c>
    </row>
    <row r="52" spans="1:10" x14ac:dyDescent="0.25">
      <c r="A52" s="15"/>
      <c r="B52" s="16" t="s">
        <v>57</v>
      </c>
      <c r="C52" s="10">
        <v>0</v>
      </c>
      <c r="D52" s="10">
        <v>0</v>
      </c>
      <c r="E52" s="10">
        <f t="shared" si="2"/>
        <v>0</v>
      </c>
      <c r="F52" s="10">
        <v>13.502400000000002</v>
      </c>
      <c r="G52" s="10">
        <v>13.502400000000002</v>
      </c>
      <c r="H52" s="10">
        <f t="shared" si="3"/>
        <v>-13.502400000000002</v>
      </c>
    </row>
    <row r="53" spans="1:10" x14ac:dyDescent="0.25">
      <c r="A53" s="15"/>
      <c r="B53" s="16" t="s">
        <v>58</v>
      </c>
      <c r="C53" s="10">
        <v>0</v>
      </c>
      <c r="D53" s="10">
        <v>0</v>
      </c>
      <c r="E53" s="10">
        <f t="shared" si="2"/>
        <v>0</v>
      </c>
      <c r="F53" s="10">
        <v>0</v>
      </c>
      <c r="G53" s="10">
        <v>0</v>
      </c>
      <c r="H53" s="10">
        <f t="shared" si="3"/>
        <v>0</v>
      </c>
    </row>
    <row r="54" spans="1:10" x14ac:dyDescent="0.25">
      <c r="A54" s="15"/>
      <c r="B54" s="16" t="s">
        <v>59</v>
      </c>
      <c r="C54" s="10">
        <v>12.9</v>
      </c>
      <c r="D54" s="10">
        <v>0</v>
      </c>
      <c r="E54" s="10">
        <f t="shared" si="2"/>
        <v>12.9</v>
      </c>
      <c r="F54" s="10">
        <v>0</v>
      </c>
      <c r="G54" s="10">
        <v>0</v>
      </c>
      <c r="H54" s="10">
        <f t="shared" si="3"/>
        <v>12.9</v>
      </c>
    </row>
    <row r="55" spans="1:10" x14ac:dyDescent="0.25">
      <c r="A55" s="15"/>
      <c r="B55" s="16" t="s">
        <v>60</v>
      </c>
      <c r="C55" s="10">
        <v>0</v>
      </c>
      <c r="D55" s="10">
        <v>0</v>
      </c>
      <c r="E55" s="10">
        <f t="shared" si="2"/>
        <v>0</v>
      </c>
      <c r="F55" s="10">
        <v>0</v>
      </c>
      <c r="G55" s="10">
        <v>0</v>
      </c>
      <c r="H55" s="10">
        <f t="shared" si="3"/>
        <v>0</v>
      </c>
    </row>
    <row r="56" spans="1:10" x14ac:dyDescent="0.25">
      <c r="A56" s="15"/>
      <c r="B56" s="16" t="s">
        <v>61</v>
      </c>
      <c r="C56" s="10">
        <v>0</v>
      </c>
      <c r="D56" s="10">
        <v>0</v>
      </c>
      <c r="E56" s="10">
        <f t="shared" si="2"/>
        <v>0</v>
      </c>
      <c r="F56" s="10">
        <v>0</v>
      </c>
      <c r="G56" s="10">
        <v>0</v>
      </c>
      <c r="H56" s="10">
        <f t="shared" si="3"/>
        <v>0</v>
      </c>
    </row>
    <row r="57" spans="1:10" x14ac:dyDescent="0.25">
      <c r="A57" s="15"/>
      <c r="B57" s="16" t="s">
        <v>62</v>
      </c>
      <c r="C57" s="10">
        <v>0</v>
      </c>
      <c r="D57" s="10">
        <v>0</v>
      </c>
      <c r="E57" s="10">
        <f t="shared" si="2"/>
        <v>0</v>
      </c>
      <c r="F57" s="10">
        <v>0</v>
      </c>
      <c r="G57" s="10">
        <v>0</v>
      </c>
      <c r="H57" s="10">
        <f t="shared" si="3"/>
        <v>0</v>
      </c>
    </row>
    <row r="58" spans="1:10" x14ac:dyDescent="0.25">
      <c r="A58" s="15"/>
      <c r="B58" s="16" t="s">
        <v>63</v>
      </c>
      <c r="C58" s="10">
        <v>0</v>
      </c>
      <c r="D58" s="10">
        <v>0</v>
      </c>
      <c r="E58" s="10">
        <f t="shared" si="2"/>
        <v>0</v>
      </c>
      <c r="F58" s="10">
        <v>0</v>
      </c>
      <c r="G58" s="10">
        <v>0</v>
      </c>
      <c r="H58" s="10">
        <f t="shared" si="3"/>
        <v>0</v>
      </c>
    </row>
    <row r="59" spans="1:10" x14ac:dyDescent="0.25">
      <c r="A59" s="15"/>
      <c r="B59" s="16" t="s">
        <v>64</v>
      </c>
      <c r="C59" s="10">
        <v>0</v>
      </c>
      <c r="D59" s="10">
        <v>0</v>
      </c>
      <c r="E59" s="10">
        <f t="shared" si="2"/>
        <v>0</v>
      </c>
      <c r="F59" s="10">
        <v>0</v>
      </c>
      <c r="G59" s="10">
        <v>0</v>
      </c>
      <c r="H59" s="10">
        <f t="shared" si="3"/>
        <v>0</v>
      </c>
    </row>
    <row r="60" spans="1:10" x14ac:dyDescent="0.25">
      <c r="A60" s="21" t="s">
        <v>65</v>
      </c>
      <c r="B60" s="22"/>
      <c r="C60" s="10">
        <f>SUM(C61:C63)</f>
        <v>24697235.009</v>
      </c>
      <c r="D60" s="10">
        <f t="shared" ref="D60:G60" si="8">SUM(D61:D63)</f>
        <v>0</v>
      </c>
      <c r="E60" s="10">
        <f t="shared" si="2"/>
        <v>24697235.009</v>
      </c>
      <c r="F60" s="10">
        <f t="shared" si="8"/>
        <v>8984984.1311999988</v>
      </c>
      <c r="G60" s="10">
        <f t="shared" si="8"/>
        <v>6735545.1057899995</v>
      </c>
      <c r="H60" s="10">
        <f t="shared" si="3"/>
        <v>15712250.877800001</v>
      </c>
      <c r="J60" s="14"/>
    </row>
    <row r="61" spans="1:10" x14ac:dyDescent="0.25">
      <c r="A61" s="15"/>
      <c r="B61" s="16" t="s">
        <v>66</v>
      </c>
      <c r="C61" s="10">
        <f>23855907.081-2889449.6</f>
        <v>20966457.480999999</v>
      </c>
      <c r="D61" s="10">
        <v>0</v>
      </c>
      <c r="E61" s="10">
        <f t="shared" si="2"/>
        <v>20966457.480999999</v>
      </c>
      <c r="F61" s="10">
        <f>9002095.9928-281388.9-1064691.5</f>
        <v>7656015.5927999988</v>
      </c>
      <c r="G61" s="10">
        <f>7766515.48839-281388.9-1000000-64691.5</f>
        <v>6420435.0883899992</v>
      </c>
      <c r="H61" s="10">
        <f t="shared" si="3"/>
        <v>13310441.8882</v>
      </c>
    </row>
    <row r="62" spans="1:10" x14ac:dyDescent="0.25">
      <c r="A62" s="15"/>
      <c r="B62" s="16" t="s">
        <v>67</v>
      </c>
      <c r="C62" s="10">
        <v>859941.74600000004</v>
      </c>
      <c r="D62" s="10">
        <v>0</v>
      </c>
      <c r="E62" s="10">
        <f t="shared" si="2"/>
        <v>859941.74600000004</v>
      </c>
      <c r="F62" s="10">
        <v>55617.397630000007</v>
      </c>
      <c r="G62" s="10">
        <v>52510.017400000004</v>
      </c>
      <c r="H62" s="10">
        <f t="shared" si="3"/>
        <v>804324.34837000002</v>
      </c>
    </row>
    <row r="63" spans="1:10" x14ac:dyDescent="0.25">
      <c r="A63" s="15"/>
      <c r="B63" s="16" t="s">
        <v>68</v>
      </c>
      <c r="C63" s="10">
        <v>2870835.7820000001</v>
      </c>
      <c r="D63" s="10">
        <v>0</v>
      </c>
      <c r="E63" s="10">
        <f t="shared" si="2"/>
        <v>2870835.7820000001</v>
      </c>
      <c r="F63" s="10">
        <v>1273351.1407699999</v>
      </c>
      <c r="G63" s="10">
        <v>262600</v>
      </c>
      <c r="H63" s="10">
        <f t="shared" si="3"/>
        <v>1597484.6412300002</v>
      </c>
    </row>
    <row r="64" spans="1:10" x14ac:dyDescent="0.25">
      <c r="A64" s="21" t="s">
        <v>69</v>
      </c>
      <c r="B64" s="22"/>
      <c r="C64" s="10">
        <f>SUM(C65:C72)</f>
        <v>1434450.642</v>
      </c>
      <c r="D64" s="10">
        <f t="shared" ref="D64:G64" si="9">SUM(D65:D72)</f>
        <v>0</v>
      </c>
      <c r="E64" s="10">
        <f t="shared" si="2"/>
        <v>1434450.642</v>
      </c>
      <c r="F64" s="10">
        <f t="shared" si="9"/>
        <v>3623391.2026499999</v>
      </c>
      <c r="G64" s="10">
        <f t="shared" si="9"/>
        <v>3623391.2026499999</v>
      </c>
      <c r="H64" s="10">
        <f t="shared" si="3"/>
        <v>-2188940.5606499999</v>
      </c>
    </row>
    <row r="65" spans="1:10" x14ac:dyDescent="0.25">
      <c r="A65" s="15"/>
      <c r="B65" s="16" t="s">
        <v>70</v>
      </c>
      <c r="C65" s="10">
        <v>0</v>
      </c>
      <c r="D65" s="10">
        <v>0</v>
      </c>
      <c r="E65" s="10">
        <f t="shared" si="2"/>
        <v>0</v>
      </c>
      <c r="F65" s="10">
        <v>0</v>
      </c>
      <c r="G65" s="10">
        <v>0</v>
      </c>
      <c r="H65" s="10">
        <f t="shared" si="3"/>
        <v>0</v>
      </c>
    </row>
    <row r="66" spans="1:10" x14ac:dyDescent="0.25">
      <c r="A66" s="15"/>
      <c r="B66" s="16" t="s">
        <v>71</v>
      </c>
      <c r="C66" s="10">
        <v>0</v>
      </c>
      <c r="D66" s="10">
        <v>0</v>
      </c>
      <c r="E66" s="10">
        <f t="shared" si="2"/>
        <v>0</v>
      </c>
      <c r="F66" s="10">
        <v>0</v>
      </c>
      <c r="G66" s="10">
        <v>0</v>
      </c>
      <c r="H66" s="10">
        <f t="shared" si="3"/>
        <v>0</v>
      </c>
    </row>
    <row r="67" spans="1:10" x14ac:dyDescent="0.25">
      <c r="A67" s="15"/>
      <c r="B67" s="16" t="s">
        <v>72</v>
      </c>
      <c r="C67" s="10">
        <v>0</v>
      </c>
      <c r="D67" s="10">
        <v>0</v>
      </c>
      <c r="E67" s="10">
        <f t="shared" si="2"/>
        <v>0</v>
      </c>
      <c r="F67" s="10">
        <v>0</v>
      </c>
      <c r="G67" s="10">
        <v>0</v>
      </c>
      <c r="H67" s="10">
        <f t="shared" si="3"/>
        <v>0</v>
      </c>
    </row>
    <row r="68" spans="1:10" x14ac:dyDescent="0.25">
      <c r="A68" s="15"/>
      <c r="B68" s="16" t="s">
        <v>73</v>
      </c>
      <c r="C68" s="10">
        <v>0</v>
      </c>
      <c r="D68" s="10">
        <v>0</v>
      </c>
      <c r="E68" s="10">
        <f t="shared" si="2"/>
        <v>0</v>
      </c>
      <c r="F68" s="10">
        <v>0</v>
      </c>
      <c r="G68" s="10">
        <v>0</v>
      </c>
      <c r="H68" s="10">
        <f t="shared" si="3"/>
        <v>0</v>
      </c>
    </row>
    <row r="69" spans="1:10" x14ac:dyDescent="0.25">
      <c r="A69" s="15"/>
      <c r="B69" s="16" t="s">
        <v>74</v>
      </c>
      <c r="C69" s="10">
        <v>1434450.642</v>
      </c>
      <c r="D69" s="10">
        <v>0</v>
      </c>
      <c r="E69" s="10">
        <f t="shared" si="2"/>
        <v>1434450.642</v>
      </c>
      <c r="F69" s="10">
        <v>3623391.2026499999</v>
      </c>
      <c r="G69" s="10">
        <v>3623391.2026499999</v>
      </c>
      <c r="H69" s="10">
        <f t="shared" si="3"/>
        <v>-2188940.5606499999</v>
      </c>
    </row>
    <row r="70" spans="1:10" x14ac:dyDescent="0.25">
      <c r="A70" s="15"/>
      <c r="B70" s="16" t="s">
        <v>75</v>
      </c>
      <c r="C70" s="10">
        <v>0</v>
      </c>
      <c r="D70" s="10">
        <v>0</v>
      </c>
      <c r="E70" s="10">
        <f t="shared" si="2"/>
        <v>0</v>
      </c>
      <c r="F70" s="10">
        <v>0</v>
      </c>
      <c r="G70" s="10">
        <v>0</v>
      </c>
      <c r="H70" s="10">
        <f t="shared" si="3"/>
        <v>0</v>
      </c>
    </row>
    <row r="71" spans="1:10" x14ac:dyDescent="0.25">
      <c r="A71" s="15"/>
      <c r="B71" s="16" t="s">
        <v>76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10" x14ac:dyDescent="0.25">
      <c r="A72" s="15"/>
      <c r="B72" s="16" t="s">
        <v>77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10" x14ac:dyDescent="0.25">
      <c r="A73" s="21" t="s">
        <v>78</v>
      </c>
      <c r="B73" s="22"/>
      <c r="C73" s="10">
        <f>SUM(C74:C76)</f>
        <v>22451442.009</v>
      </c>
      <c r="D73" s="10">
        <f t="shared" ref="D73:G73" si="10">SUM(D74:D76)</f>
        <v>0</v>
      </c>
      <c r="E73" s="10">
        <f t="shared" si="2"/>
        <v>22451442.009</v>
      </c>
      <c r="F73" s="10">
        <f t="shared" si="10"/>
        <v>6773182.9211200001</v>
      </c>
      <c r="G73" s="10">
        <f t="shared" si="10"/>
        <v>6773182.9424999999</v>
      </c>
      <c r="H73" s="10">
        <f t="shared" si="3"/>
        <v>15678259.08788</v>
      </c>
      <c r="J73" s="14"/>
    </row>
    <row r="74" spans="1:10" x14ac:dyDescent="0.25">
      <c r="A74" s="15"/>
      <c r="B74" s="16" t="s">
        <v>79</v>
      </c>
      <c r="C74" s="10">
        <f>22457020.463-4490667.8</f>
        <v>17966352.662999999</v>
      </c>
      <c r="D74" s="10">
        <v>0</v>
      </c>
      <c r="E74" s="10">
        <f t="shared" si="2"/>
        <v>17966352.662999999</v>
      </c>
      <c r="F74" s="10">
        <v>6024459.1425000001</v>
      </c>
      <c r="G74" s="10">
        <v>6024459.1425000001</v>
      </c>
      <c r="H74" s="10">
        <f t="shared" si="3"/>
        <v>11941893.520499999</v>
      </c>
    </row>
    <row r="75" spans="1:10" x14ac:dyDescent="0.25">
      <c r="A75" s="15"/>
      <c r="B75" s="16" t="s">
        <v>80</v>
      </c>
      <c r="C75" s="10">
        <f>13485089.346-9000000</f>
        <v>4485089.3460000008</v>
      </c>
      <c r="D75" s="10">
        <v>0</v>
      </c>
      <c r="E75" s="10">
        <f t="shared" si="2"/>
        <v>4485089.3460000008</v>
      </c>
      <c r="F75" s="10">
        <f>3571368.27862-2822644.5</f>
        <v>748723.77862</v>
      </c>
      <c r="G75" s="10">
        <v>748723.8</v>
      </c>
      <c r="H75" s="10">
        <f t="shared" si="3"/>
        <v>3736365.5673800008</v>
      </c>
    </row>
    <row r="76" spans="1:10" x14ac:dyDescent="0.25">
      <c r="A76" s="15"/>
      <c r="B76" s="16" t="s">
        <v>81</v>
      </c>
      <c r="C76" s="10">
        <v>0</v>
      </c>
      <c r="D76" s="10">
        <v>0</v>
      </c>
      <c r="E76" s="10">
        <f t="shared" ref="E76:E84" si="11">+C76+D76</f>
        <v>0</v>
      </c>
      <c r="F76" s="10">
        <v>0</v>
      </c>
      <c r="G76" s="10">
        <v>0</v>
      </c>
      <c r="H76" s="10">
        <f t="shared" ref="H76:H84" si="12">+E76-F76</f>
        <v>0</v>
      </c>
    </row>
    <row r="77" spans="1:10" x14ac:dyDescent="0.25">
      <c r="A77" s="21" t="s">
        <v>82</v>
      </c>
      <c r="B77" s="22"/>
      <c r="C77" s="10">
        <f>SUM(C78:C84)</f>
        <v>4327390.3999999994</v>
      </c>
      <c r="D77" s="10">
        <f t="shared" ref="D77:G77" si="13">SUM(D78:D84)</f>
        <v>0</v>
      </c>
      <c r="E77" s="10">
        <f t="shared" si="11"/>
        <v>4327390.3999999994</v>
      </c>
      <c r="F77" s="10">
        <f t="shared" si="13"/>
        <v>1902351.71554</v>
      </c>
      <c r="G77" s="10">
        <f t="shared" si="13"/>
        <v>1902351.67958</v>
      </c>
      <c r="H77" s="10">
        <f t="shared" si="12"/>
        <v>2425038.6844599992</v>
      </c>
    </row>
    <row r="78" spans="1:10" x14ac:dyDescent="0.25">
      <c r="A78" s="15"/>
      <c r="B78" s="16" t="s">
        <v>83</v>
      </c>
      <c r="C78" s="10">
        <f>3398000-C155-443848.3</f>
        <v>1756183.5999999999</v>
      </c>
      <c r="D78" s="10">
        <v>0</v>
      </c>
      <c r="E78" s="10">
        <f t="shared" si="11"/>
        <v>1756183.5999999999</v>
      </c>
      <c r="F78" s="10">
        <v>14446.2</v>
      </c>
      <c r="G78" s="10">
        <v>14446.2</v>
      </c>
      <c r="H78" s="10">
        <f t="shared" si="12"/>
        <v>1741737.4</v>
      </c>
    </row>
    <row r="79" spans="1:10" x14ac:dyDescent="0.25">
      <c r="A79" s="15"/>
      <c r="B79" s="16" t="s">
        <v>84</v>
      </c>
      <c r="C79" s="10">
        <f>3813317.3-C156</f>
        <v>110506.79999999981</v>
      </c>
      <c r="D79" s="10">
        <v>0</v>
      </c>
      <c r="E79" s="10">
        <f t="shared" si="11"/>
        <v>110506.79999999981</v>
      </c>
      <c r="F79" s="10">
        <v>3891.2</v>
      </c>
      <c r="G79" s="10">
        <v>3891.2</v>
      </c>
      <c r="H79" s="10">
        <f t="shared" si="12"/>
        <v>106615.59999999982</v>
      </c>
    </row>
    <row r="80" spans="1:10" x14ac:dyDescent="0.25">
      <c r="A80" s="15"/>
      <c r="B80" s="16" t="s">
        <v>85</v>
      </c>
      <c r="C80" s="10">
        <v>0</v>
      </c>
      <c r="D80" s="10">
        <v>0</v>
      </c>
      <c r="E80" s="10">
        <f t="shared" si="11"/>
        <v>0</v>
      </c>
      <c r="F80" s="10">
        <v>5091.5359600000011</v>
      </c>
      <c r="G80" s="10">
        <v>5091.5</v>
      </c>
      <c r="H80" s="10">
        <f t="shared" si="12"/>
        <v>-5091.5359600000011</v>
      </c>
    </row>
    <row r="81" spans="1:8" x14ac:dyDescent="0.25">
      <c r="A81" s="15"/>
      <c r="B81" s="16" t="s">
        <v>86</v>
      </c>
      <c r="C81" s="10">
        <v>0</v>
      </c>
      <c r="D81" s="10">
        <v>0</v>
      </c>
      <c r="E81" s="10">
        <f t="shared" si="11"/>
        <v>0</v>
      </c>
      <c r="F81" s="10">
        <v>122.38609000000002</v>
      </c>
      <c r="G81" s="10">
        <v>122.38609000000002</v>
      </c>
      <c r="H81" s="10">
        <f t="shared" si="12"/>
        <v>-122.38609000000002</v>
      </c>
    </row>
    <row r="82" spans="1:8" x14ac:dyDescent="0.25">
      <c r="A82" s="15"/>
      <c r="B82" s="16" t="s">
        <v>87</v>
      </c>
      <c r="C82" s="10">
        <v>0</v>
      </c>
      <c r="D82" s="10">
        <v>0</v>
      </c>
      <c r="E82" s="10">
        <f t="shared" si="11"/>
        <v>0</v>
      </c>
      <c r="F82" s="10">
        <v>0</v>
      </c>
      <c r="G82" s="10">
        <v>0</v>
      </c>
      <c r="H82" s="10">
        <f t="shared" si="12"/>
        <v>0</v>
      </c>
    </row>
    <row r="83" spans="1:8" x14ac:dyDescent="0.25">
      <c r="A83" s="15"/>
      <c r="B83" s="16" t="s">
        <v>88</v>
      </c>
      <c r="C83" s="10">
        <v>0</v>
      </c>
      <c r="D83" s="10">
        <v>0</v>
      </c>
      <c r="E83" s="10">
        <f t="shared" si="11"/>
        <v>0</v>
      </c>
      <c r="F83" s="10">
        <v>0</v>
      </c>
      <c r="G83" s="10">
        <v>0</v>
      </c>
      <c r="H83" s="10">
        <f t="shared" si="12"/>
        <v>0</v>
      </c>
    </row>
    <row r="84" spans="1:8" x14ac:dyDescent="0.25">
      <c r="A84" s="15"/>
      <c r="B84" s="16" t="s">
        <v>89</v>
      </c>
      <c r="C84" s="10">
        <v>2460700</v>
      </c>
      <c r="D84" s="10">
        <v>0</v>
      </c>
      <c r="E84" s="10">
        <f t="shared" si="11"/>
        <v>2460700</v>
      </c>
      <c r="F84" s="10">
        <v>1878800.3934899999</v>
      </c>
      <c r="G84" s="10">
        <v>1878800.3934899999</v>
      </c>
      <c r="H84" s="10">
        <f t="shared" si="12"/>
        <v>581899.60651000007</v>
      </c>
    </row>
    <row r="85" spans="1:8" x14ac:dyDescent="0.25">
      <c r="A85" s="2"/>
      <c r="B85" s="3"/>
      <c r="C85" s="11"/>
      <c r="D85" s="11"/>
      <c r="E85" s="11"/>
      <c r="F85" s="11"/>
      <c r="G85" s="11"/>
      <c r="H85" s="11"/>
    </row>
    <row r="86" spans="1:8" x14ac:dyDescent="0.25">
      <c r="A86" s="5"/>
      <c r="B86" s="5"/>
      <c r="C86" s="8"/>
      <c r="D86" s="8"/>
      <c r="E86" s="8"/>
      <c r="F86" s="8"/>
      <c r="G86" s="8"/>
      <c r="H86" s="8"/>
    </row>
    <row r="87" spans="1:8" x14ac:dyDescent="0.25">
      <c r="A87" s="6"/>
      <c r="B87" s="7"/>
      <c r="C87" s="9"/>
      <c r="D87" s="9"/>
      <c r="E87" s="9"/>
      <c r="F87" s="9"/>
      <c r="G87" s="9"/>
      <c r="H87" s="9"/>
    </row>
    <row r="88" spans="1:8" x14ac:dyDescent="0.25">
      <c r="A88" s="19" t="s">
        <v>90</v>
      </c>
      <c r="B88" s="20"/>
      <c r="C88" s="12">
        <f>+C89+C97+C107+C117+C127+C137+C141+C150+C154</f>
        <v>97123725.699999988</v>
      </c>
      <c r="D88" s="12">
        <f t="shared" ref="D88:H88" si="14">+D89+D97+D107+D117+D127+D137+D141+D150+D154</f>
        <v>0</v>
      </c>
      <c r="E88" s="12">
        <f t="shared" si="14"/>
        <v>97123725.699999988</v>
      </c>
      <c r="F88" s="12">
        <f t="shared" si="14"/>
        <v>24811821.800000001</v>
      </c>
      <c r="G88" s="12">
        <f t="shared" si="14"/>
        <v>24811821.800000001</v>
      </c>
      <c r="H88" s="12">
        <f t="shared" si="14"/>
        <v>72311903.900000006</v>
      </c>
    </row>
    <row r="89" spans="1:8" x14ac:dyDescent="0.25">
      <c r="A89" s="21" t="s">
        <v>16</v>
      </c>
      <c r="B89" s="22"/>
      <c r="C89" s="10">
        <f>SUM(C90:C96)</f>
        <v>7071778</v>
      </c>
      <c r="D89" s="10">
        <f t="shared" ref="D89:H89" si="15">SUM(D90:D96)</f>
        <v>0</v>
      </c>
      <c r="E89" s="10">
        <f t="shared" si="15"/>
        <v>7071778</v>
      </c>
      <c r="F89" s="10">
        <f t="shared" si="15"/>
        <v>1305867.6000000001</v>
      </c>
      <c r="G89" s="10">
        <f t="shared" si="15"/>
        <v>1305867.6000000001</v>
      </c>
      <c r="H89" s="10">
        <f t="shared" si="15"/>
        <v>5765910.4000000004</v>
      </c>
    </row>
    <row r="90" spans="1:8" x14ac:dyDescent="0.25">
      <c r="A90" s="15"/>
      <c r="B90" s="16" t="s">
        <v>17</v>
      </c>
      <c r="C90" s="10">
        <v>7071778</v>
      </c>
      <c r="D90" s="10">
        <v>0</v>
      </c>
      <c r="E90" s="10">
        <f>+C90+D90</f>
        <v>7071778</v>
      </c>
      <c r="F90" s="10">
        <v>1305867.6000000001</v>
      </c>
      <c r="G90" s="10">
        <v>1305867.6000000001</v>
      </c>
      <c r="H90" s="10">
        <f>+E90-F90</f>
        <v>5765910.4000000004</v>
      </c>
    </row>
    <row r="91" spans="1:8" x14ac:dyDescent="0.25">
      <c r="A91" s="15"/>
      <c r="B91" s="16" t="s">
        <v>18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f t="shared" ref="H91:H154" si="16">+E91-F91</f>
        <v>0</v>
      </c>
    </row>
    <row r="92" spans="1:8" x14ac:dyDescent="0.25">
      <c r="A92" s="15"/>
      <c r="B92" s="16" t="s">
        <v>19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f t="shared" si="16"/>
        <v>0</v>
      </c>
    </row>
    <row r="93" spans="1:8" x14ac:dyDescent="0.25">
      <c r="A93" s="15"/>
      <c r="B93" s="16" t="s">
        <v>20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f t="shared" si="16"/>
        <v>0</v>
      </c>
    </row>
    <row r="94" spans="1:8" x14ac:dyDescent="0.25">
      <c r="A94" s="15"/>
      <c r="B94" s="16" t="s">
        <v>21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f t="shared" si="16"/>
        <v>0</v>
      </c>
    </row>
    <row r="95" spans="1:8" x14ac:dyDescent="0.25">
      <c r="A95" s="15"/>
      <c r="B95" s="16" t="s">
        <v>22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f t="shared" si="16"/>
        <v>0</v>
      </c>
    </row>
    <row r="96" spans="1:8" x14ac:dyDescent="0.25">
      <c r="A96" s="15"/>
      <c r="B96" s="16" t="s">
        <v>23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f t="shared" si="16"/>
        <v>0</v>
      </c>
    </row>
    <row r="97" spans="1:8" x14ac:dyDescent="0.25">
      <c r="A97" s="21" t="s">
        <v>25</v>
      </c>
      <c r="B97" s="22"/>
      <c r="C97" s="10">
        <f>SUM(C98:C106)</f>
        <v>0</v>
      </c>
      <c r="D97" s="10">
        <v>0</v>
      </c>
      <c r="E97" s="10">
        <v>0</v>
      </c>
      <c r="F97" s="10">
        <v>0</v>
      </c>
      <c r="G97" s="10">
        <v>0</v>
      </c>
      <c r="H97" s="10">
        <f t="shared" si="16"/>
        <v>0</v>
      </c>
    </row>
    <row r="98" spans="1:8" x14ac:dyDescent="0.25">
      <c r="A98" s="15"/>
      <c r="B98" s="16" t="s">
        <v>26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f t="shared" si="16"/>
        <v>0</v>
      </c>
    </row>
    <row r="99" spans="1:8" x14ac:dyDescent="0.25">
      <c r="A99" s="15"/>
      <c r="B99" s="16" t="s">
        <v>27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f t="shared" si="16"/>
        <v>0</v>
      </c>
    </row>
    <row r="100" spans="1:8" x14ac:dyDescent="0.25">
      <c r="A100" s="15"/>
      <c r="B100" s="16" t="s">
        <v>28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f t="shared" si="16"/>
        <v>0</v>
      </c>
    </row>
    <row r="101" spans="1:8" x14ac:dyDescent="0.25">
      <c r="A101" s="15"/>
      <c r="B101" s="16" t="s">
        <v>29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si="16"/>
        <v>0</v>
      </c>
    </row>
    <row r="102" spans="1:8" x14ac:dyDescent="0.25">
      <c r="A102" s="15"/>
      <c r="B102" s="16" t="s">
        <v>30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f t="shared" si="16"/>
        <v>0</v>
      </c>
    </row>
    <row r="103" spans="1:8" x14ac:dyDescent="0.25">
      <c r="A103" s="15"/>
      <c r="B103" s="16" t="s">
        <v>31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f t="shared" si="16"/>
        <v>0</v>
      </c>
    </row>
    <row r="104" spans="1:8" x14ac:dyDescent="0.25">
      <c r="A104" s="15"/>
      <c r="B104" s="16" t="s">
        <v>32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f t="shared" si="16"/>
        <v>0</v>
      </c>
    </row>
    <row r="105" spans="1:8" x14ac:dyDescent="0.25">
      <c r="A105" s="15"/>
      <c r="B105" s="16" t="s">
        <v>33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si="16"/>
        <v>0</v>
      </c>
    </row>
    <row r="106" spans="1:8" x14ac:dyDescent="0.25">
      <c r="A106" s="15"/>
      <c r="B106" s="16" t="s">
        <v>34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16"/>
        <v>0</v>
      </c>
    </row>
    <row r="107" spans="1:8" x14ac:dyDescent="0.25">
      <c r="A107" s="21" t="s">
        <v>35</v>
      </c>
      <c r="B107" s="22"/>
      <c r="C107" s="10">
        <f>SUM(C108:C116)</f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f t="shared" si="16"/>
        <v>0</v>
      </c>
    </row>
    <row r="108" spans="1:8" x14ac:dyDescent="0.25">
      <c r="A108" s="15"/>
      <c r="B108" s="16" t="s">
        <v>36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f t="shared" si="16"/>
        <v>0</v>
      </c>
    </row>
    <row r="109" spans="1:8" x14ac:dyDescent="0.25">
      <c r="A109" s="15"/>
      <c r="B109" s="16" t="s">
        <v>37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si="16"/>
        <v>0</v>
      </c>
    </row>
    <row r="110" spans="1:8" x14ac:dyDescent="0.25">
      <c r="A110" s="15"/>
      <c r="B110" s="16" t="s">
        <v>38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f t="shared" si="16"/>
        <v>0</v>
      </c>
    </row>
    <row r="111" spans="1:8" x14ac:dyDescent="0.25">
      <c r="A111" s="15"/>
      <c r="B111" s="16" t="s">
        <v>39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si="16"/>
        <v>0</v>
      </c>
    </row>
    <row r="112" spans="1:8" x14ac:dyDescent="0.25">
      <c r="A112" s="15"/>
      <c r="B112" s="16" t="s">
        <v>40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16"/>
        <v>0</v>
      </c>
    </row>
    <row r="113" spans="1:8" x14ac:dyDescent="0.25">
      <c r="A113" s="15"/>
      <c r="B113" s="16" t="s">
        <v>41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f t="shared" si="16"/>
        <v>0</v>
      </c>
    </row>
    <row r="114" spans="1:8" x14ac:dyDescent="0.25">
      <c r="A114" s="15"/>
      <c r="B114" s="16" t="s">
        <v>42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f t="shared" si="16"/>
        <v>0</v>
      </c>
    </row>
    <row r="115" spans="1:8" x14ac:dyDescent="0.25">
      <c r="A115" s="15"/>
      <c r="B115" s="16" t="s">
        <v>43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f t="shared" si="16"/>
        <v>0</v>
      </c>
    </row>
    <row r="116" spans="1:8" x14ac:dyDescent="0.25">
      <c r="A116" s="15"/>
      <c r="B116" s="16" t="s">
        <v>44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f t="shared" si="16"/>
        <v>0</v>
      </c>
    </row>
    <row r="117" spans="1:8" x14ac:dyDescent="0.25">
      <c r="A117" s="21" t="s">
        <v>45</v>
      </c>
      <c r="B117" s="22"/>
      <c r="C117" s="10">
        <f>SUM(C118:C124)</f>
        <v>67945131.799999997</v>
      </c>
      <c r="D117" s="10">
        <f t="shared" ref="D117:G117" si="17">SUM(D118:D124)</f>
        <v>0</v>
      </c>
      <c r="E117" s="10">
        <f t="shared" si="17"/>
        <v>67945131.799999997</v>
      </c>
      <c r="F117" s="10">
        <f t="shared" si="17"/>
        <v>18367306.600000001</v>
      </c>
      <c r="G117" s="10">
        <f t="shared" si="17"/>
        <v>18367306.600000001</v>
      </c>
      <c r="H117" s="10">
        <f t="shared" si="16"/>
        <v>49577825.199999996</v>
      </c>
    </row>
    <row r="118" spans="1:8" x14ac:dyDescent="0.25">
      <c r="A118" s="15"/>
      <c r="B118" s="16" t="s">
        <v>46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f t="shared" si="16"/>
        <v>0</v>
      </c>
    </row>
    <row r="119" spans="1:8" x14ac:dyDescent="0.25">
      <c r="A119" s="15"/>
      <c r="B119" s="16" t="s">
        <v>47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f t="shared" si="16"/>
        <v>0</v>
      </c>
    </row>
    <row r="120" spans="1:8" x14ac:dyDescent="0.25">
      <c r="A120" s="15"/>
      <c r="B120" s="16" t="s">
        <v>48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 t="shared" si="16"/>
        <v>0</v>
      </c>
    </row>
    <row r="121" spans="1:8" x14ac:dyDescent="0.25">
      <c r="A121" s="15"/>
      <c r="B121" s="16" t="s">
        <v>49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si="16"/>
        <v>0</v>
      </c>
    </row>
    <row r="122" spans="1:8" x14ac:dyDescent="0.25">
      <c r="A122" s="15"/>
      <c r="B122" s="16" t="s">
        <v>50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16"/>
        <v>0</v>
      </c>
    </row>
    <row r="123" spans="1:8" x14ac:dyDescent="0.25">
      <c r="A123" s="15"/>
      <c r="B123" s="16" t="s">
        <v>51</v>
      </c>
      <c r="C123" s="10">
        <f>28287112+9351347.9+723508.5+29583163.4</f>
        <v>67945131.799999997</v>
      </c>
      <c r="D123" s="10">
        <v>0</v>
      </c>
      <c r="E123" s="10">
        <f>+C123+D123</f>
        <v>67945131.799999997</v>
      </c>
      <c r="F123" s="10">
        <v>18367306.600000001</v>
      </c>
      <c r="G123" s="10">
        <v>18367306.600000001</v>
      </c>
      <c r="H123" s="10">
        <f t="shared" si="16"/>
        <v>49577825.199999996</v>
      </c>
    </row>
    <row r="124" spans="1:8" x14ac:dyDescent="0.25">
      <c r="A124" s="15"/>
      <c r="B124" s="16" t="s">
        <v>52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f t="shared" si="16"/>
        <v>0</v>
      </c>
    </row>
    <row r="125" spans="1:8" x14ac:dyDescent="0.25">
      <c r="A125" s="15"/>
      <c r="B125" s="16" t="s">
        <v>53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f t="shared" si="16"/>
        <v>0</v>
      </c>
    </row>
    <row r="126" spans="1:8" x14ac:dyDescent="0.25">
      <c r="A126" s="15"/>
      <c r="B126" s="16" t="s">
        <v>54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f t="shared" si="16"/>
        <v>0</v>
      </c>
    </row>
    <row r="127" spans="1:8" x14ac:dyDescent="0.25">
      <c r="A127" s="21" t="s">
        <v>55</v>
      </c>
      <c r="B127" s="22"/>
      <c r="C127" s="10">
        <f>SUM(C128:C136)</f>
        <v>0</v>
      </c>
      <c r="D127" s="10">
        <f t="shared" ref="D127:G127" si="18">SUM(D128:D136)</f>
        <v>0</v>
      </c>
      <c r="E127" s="10">
        <f t="shared" si="18"/>
        <v>0</v>
      </c>
      <c r="F127" s="10">
        <f t="shared" si="18"/>
        <v>0</v>
      </c>
      <c r="G127" s="10">
        <f t="shared" si="18"/>
        <v>0</v>
      </c>
      <c r="H127" s="10">
        <f t="shared" si="16"/>
        <v>0</v>
      </c>
    </row>
    <row r="128" spans="1:8" x14ac:dyDescent="0.25">
      <c r="A128" s="15"/>
      <c r="B128" s="16" t="s">
        <v>56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f t="shared" si="16"/>
        <v>0</v>
      </c>
    </row>
    <row r="129" spans="1:8" x14ac:dyDescent="0.25">
      <c r="A129" s="15"/>
      <c r="B129" s="16" t="s">
        <v>57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f t="shared" si="16"/>
        <v>0</v>
      </c>
    </row>
    <row r="130" spans="1:8" x14ac:dyDescent="0.25">
      <c r="A130" s="15"/>
      <c r="B130" s="16" t="s">
        <v>58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f t="shared" si="16"/>
        <v>0</v>
      </c>
    </row>
    <row r="131" spans="1:8" x14ac:dyDescent="0.25">
      <c r="A131" s="15"/>
      <c r="B131" s="16" t="s">
        <v>59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si="16"/>
        <v>0</v>
      </c>
    </row>
    <row r="132" spans="1:8" x14ac:dyDescent="0.25">
      <c r="A132" s="15"/>
      <c r="B132" s="16" t="s">
        <v>60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16"/>
        <v>0</v>
      </c>
    </row>
    <row r="133" spans="1:8" x14ac:dyDescent="0.25">
      <c r="A133" s="15"/>
      <c r="B133" s="16" t="s">
        <v>61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f t="shared" si="16"/>
        <v>0</v>
      </c>
    </row>
    <row r="134" spans="1:8" x14ac:dyDescent="0.25">
      <c r="A134" s="15"/>
      <c r="B134" s="16" t="s">
        <v>62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f t="shared" si="16"/>
        <v>0</v>
      </c>
    </row>
    <row r="135" spans="1:8" x14ac:dyDescent="0.25">
      <c r="A135" s="15"/>
      <c r="B135" s="16" t="s">
        <v>63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f t="shared" si="16"/>
        <v>0</v>
      </c>
    </row>
    <row r="136" spans="1:8" x14ac:dyDescent="0.25">
      <c r="A136" s="15"/>
      <c r="B136" s="16" t="s">
        <v>64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f t="shared" si="16"/>
        <v>0</v>
      </c>
    </row>
    <row r="137" spans="1:8" x14ac:dyDescent="0.25">
      <c r="A137" s="21" t="s">
        <v>65</v>
      </c>
      <c r="B137" s="22"/>
      <c r="C137" s="10">
        <f>SUM(C138:C140)</f>
        <v>3170838.5</v>
      </c>
      <c r="D137" s="10">
        <f t="shared" ref="D137:G137" si="19">SUM(D138:D140)</f>
        <v>0</v>
      </c>
      <c r="E137" s="10">
        <f t="shared" si="19"/>
        <v>3170838.5</v>
      </c>
      <c r="F137" s="10">
        <f t="shared" si="19"/>
        <v>1346080.4000000001</v>
      </c>
      <c r="G137" s="10">
        <f t="shared" si="19"/>
        <v>1346080.4</v>
      </c>
      <c r="H137" s="10">
        <f t="shared" si="16"/>
        <v>1824758.0999999999</v>
      </c>
    </row>
    <row r="138" spans="1:8" x14ac:dyDescent="0.25">
      <c r="A138" s="15"/>
      <c r="B138" s="16" t="s">
        <v>66</v>
      </c>
      <c r="C138" s="10">
        <f>2127369.2+492292.5+551176.8</f>
        <v>3170838.5</v>
      </c>
      <c r="D138" s="10">
        <v>0</v>
      </c>
      <c r="E138" s="10">
        <f>+C138+D138</f>
        <v>3170838.5</v>
      </c>
      <c r="F138" s="10">
        <f>1279838.5+528406.6-462164.7</f>
        <v>1346080.4000000001</v>
      </c>
      <c r="G138" s="10">
        <v>1346080.4</v>
      </c>
      <c r="H138" s="10">
        <f t="shared" si="16"/>
        <v>1824758.0999999999</v>
      </c>
    </row>
    <row r="139" spans="1:8" x14ac:dyDescent="0.25">
      <c r="A139" s="15"/>
      <c r="B139" s="16" t="s">
        <v>67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f t="shared" si="16"/>
        <v>0</v>
      </c>
    </row>
    <row r="140" spans="1:8" x14ac:dyDescent="0.25">
      <c r="A140" s="15"/>
      <c r="B140" s="16" t="s">
        <v>68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f t="shared" si="16"/>
        <v>0</v>
      </c>
    </row>
    <row r="141" spans="1:8" x14ac:dyDescent="0.25">
      <c r="A141" s="21" t="s">
        <v>69</v>
      </c>
      <c r="B141" s="22"/>
      <c r="C141" s="10">
        <f>SUM(C142:C149)</f>
        <v>0</v>
      </c>
      <c r="D141" s="10">
        <f t="shared" ref="D141:G141" si="20">SUM(D142:D149)</f>
        <v>0</v>
      </c>
      <c r="E141" s="10">
        <f t="shared" si="20"/>
        <v>0</v>
      </c>
      <c r="F141" s="10">
        <f t="shared" si="20"/>
        <v>0</v>
      </c>
      <c r="G141" s="10">
        <f t="shared" si="20"/>
        <v>0</v>
      </c>
      <c r="H141" s="10">
        <f t="shared" si="16"/>
        <v>0</v>
      </c>
    </row>
    <row r="142" spans="1:8" x14ac:dyDescent="0.25">
      <c r="A142" s="15"/>
      <c r="B142" s="16" t="s">
        <v>70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16"/>
        <v>0</v>
      </c>
    </row>
    <row r="143" spans="1:8" x14ac:dyDescent="0.25">
      <c r="A143" s="15"/>
      <c r="B143" s="16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f t="shared" si="16"/>
        <v>0</v>
      </c>
    </row>
    <row r="144" spans="1:8" x14ac:dyDescent="0.25">
      <c r="A144" s="15"/>
      <c r="B144" s="16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 t="shared" si="16"/>
        <v>0</v>
      </c>
    </row>
    <row r="145" spans="1:8" x14ac:dyDescent="0.25">
      <c r="A145" s="15"/>
      <c r="B145" s="16" t="s">
        <v>73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16"/>
        <v>0</v>
      </c>
    </row>
    <row r="146" spans="1:8" x14ac:dyDescent="0.25">
      <c r="A146" s="15"/>
      <c r="B146" s="16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16"/>
        <v>0</v>
      </c>
    </row>
    <row r="147" spans="1:8" x14ac:dyDescent="0.25">
      <c r="A147" s="15"/>
      <c r="B147" s="16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16"/>
        <v>0</v>
      </c>
    </row>
    <row r="148" spans="1:8" x14ac:dyDescent="0.25">
      <c r="A148" s="15"/>
      <c r="B148" s="16" t="s">
        <v>76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16"/>
        <v>0</v>
      </c>
    </row>
    <row r="149" spans="1:8" x14ac:dyDescent="0.25">
      <c r="A149" s="15"/>
      <c r="B149" s="16" t="s">
        <v>77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16"/>
        <v>0</v>
      </c>
    </row>
    <row r="150" spans="1:8" x14ac:dyDescent="0.25">
      <c r="A150" s="21" t="s">
        <v>78</v>
      </c>
      <c r="B150" s="22"/>
      <c r="C150" s="10">
        <f>SUM(C151:C153)</f>
        <v>13490667.799999999</v>
      </c>
      <c r="D150" s="10">
        <f t="shared" ref="D150:G150" si="21">SUM(D151:D153)</f>
        <v>0</v>
      </c>
      <c r="E150" s="10">
        <f t="shared" si="21"/>
        <v>13490667.799999999</v>
      </c>
      <c r="F150" s="10">
        <f t="shared" si="21"/>
        <v>2822644.5</v>
      </c>
      <c r="G150" s="10">
        <f t="shared" si="21"/>
        <v>2822644.5</v>
      </c>
      <c r="H150" s="10">
        <f t="shared" si="16"/>
        <v>10668023.299999999</v>
      </c>
    </row>
    <row r="151" spans="1:8" x14ac:dyDescent="0.25">
      <c r="A151" s="15"/>
      <c r="B151" s="16" t="s">
        <v>79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f t="shared" si="16"/>
        <v>0</v>
      </c>
    </row>
    <row r="152" spans="1:8" x14ac:dyDescent="0.25">
      <c r="A152" s="15"/>
      <c r="B152" s="16" t="s">
        <v>80</v>
      </c>
      <c r="C152" s="10">
        <f>4041963.1+9448704.7</f>
        <v>13490667.799999999</v>
      </c>
      <c r="D152" s="10">
        <v>0</v>
      </c>
      <c r="E152" s="10">
        <f>+C152+D152</f>
        <v>13490667.799999999</v>
      </c>
      <c r="F152" s="10">
        <f>462164.7+2360479.8</f>
        <v>2822644.5</v>
      </c>
      <c r="G152" s="10">
        <v>2822644.5</v>
      </c>
      <c r="H152" s="10">
        <f t="shared" si="16"/>
        <v>10668023.299999999</v>
      </c>
    </row>
    <row r="153" spans="1:8" x14ac:dyDescent="0.25">
      <c r="A153" s="15"/>
      <c r="B153" s="16" t="s">
        <v>81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f t="shared" si="16"/>
        <v>0</v>
      </c>
    </row>
    <row r="154" spans="1:8" x14ac:dyDescent="0.25">
      <c r="A154" s="21" t="s">
        <v>82</v>
      </c>
      <c r="B154" s="22"/>
      <c r="C154" s="10">
        <f>SUM(C155:C161)</f>
        <v>5445309.5999999996</v>
      </c>
      <c r="D154" s="10">
        <f t="shared" ref="D154:G154" si="22">SUM(D155:D161)</f>
        <v>0</v>
      </c>
      <c r="E154" s="10">
        <f t="shared" si="22"/>
        <v>5445309.5999999996</v>
      </c>
      <c r="F154" s="10">
        <f t="shared" si="22"/>
        <v>969922.7</v>
      </c>
      <c r="G154" s="10">
        <f t="shared" si="22"/>
        <v>969922.7</v>
      </c>
      <c r="H154" s="10">
        <f t="shared" si="16"/>
        <v>4475386.8999999994</v>
      </c>
    </row>
    <row r="155" spans="1:8" x14ac:dyDescent="0.25">
      <c r="A155" s="15"/>
      <c r="B155" s="16" t="s">
        <v>83</v>
      </c>
      <c r="C155" s="10">
        <v>1197968.1000000001</v>
      </c>
      <c r="D155" s="10">
        <v>0</v>
      </c>
      <c r="E155" s="10">
        <f>+C155</f>
        <v>1197968.1000000001</v>
      </c>
      <c r="F155" s="10">
        <v>216449.6</v>
      </c>
      <c r="G155" s="10">
        <v>216449.6</v>
      </c>
      <c r="H155" s="10">
        <f t="shared" ref="H155:H161" si="23">+E155-F155</f>
        <v>981518.50000000012</v>
      </c>
    </row>
    <row r="156" spans="1:8" x14ac:dyDescent="0.25">
      <c r="A156" s="15"/>
      <c r="B156" s="16" t="s">
        <v>84</v>
      </c>
      <c r="C156" s="10">
        <v>3702810.5</v>
      </c>
      <c r="D156" s="10">
        <v>0</v>
      </c>
      <c r="E156" s="10">
        <f t="shared" ref="E156:E161" si="24">+C156</f>
        <v>3702810.5</v>
      </c>
      <c r="F156" s="10">
        <v>652790.4</v>
      </c>
      <c r="G156" s="10">
        <v>652790.4</v>
      </c>
      <c r="H156" s="10">
        <f t="shared" si="23"/>
        <v>3050020.1</v>
      </c>
    </row>
    <row r="157" spans="1:8" x14ac:dyDescent="0.25">
      <c r="A157" s="15"/>
      <c r="B157" s="16" t="s">
        <v>85</v>
      </c>
      <c r="C157" s="10">
        <v>0</v>
      </c>
      <c r="D157" s="10">
        <v>0</v>
      </c>
      <c r="E157" s="10">
        <f t="shared" si="24"/>
        <v>0</v>
      </c>
      <c r="F157" s="10">
        <v>0</v>
      </c>
      <c r="G157" s="10">
        <v>0</v>
      </c>
      <c r="H157" s="10">
        <f t="shared" si="23"/>
        <v>0</v>
      </c>
    </row>
    <row r="158" spans="1:8" x14ac:dyDescent="0.25">
      <c r="A158" s="15"/>
      <c r="B158" s="16" t="s">
        <v>86</v>
      </c>
      <c r="C158" s="10">
        <v>0</v>
      </c>
      <c r="D158" s="10">
        <v>0</v>
      </c>
      <c r="E158" s="10">
        <f t="shared" si="24"/>
        <v>0</v>
      </c>
      <c r="F158" s="10">
        <v>0</v>
      </c>
      <c r="G158" s="10">
        <v>0</v>
      </c>
      <c r="H158" s="10">
        <f t="shared" si="23"/>
        <v>0</v>
      </c>
    </row>
    <row r="159" spans="1:8" x14ac:dyDescent="0.25">
      <c r="A159" s="15"/>
      <c r="B159" s="16" t="s">
        <v>87</v>
      </c>
      <c r="C159" s="10">
        <v>544531</v>
      </c>
      <c r="D159" s="10">
        <v>0</v>
      </c>
      <c r="E159" s="10">
        <f t="shared" si="24"/>
        <v>544531</v>
      </c>
      <c r="F159" s="10">
        <v>100682.7</v>
      </c>
      <c r="G159" s="10">
        <v>100682.7</v>
      </c>
      <c r="H159" s="10">
        <f t="shared" si="23"/>
        <v>443848.3</v>
      </c>
    </row>
    <row r="160" spans="1:8" x14ac:dyDescent="0.25">
      <c r="A160" s="15"/>
      <c r="B160" s="16" t="s">
        <v>88</v>
      </c>
      <c r="C160" s="10">
        <v>0</v>
      </c>
      <c r="D160" s="10">
        <v>0</v>
      </c>
      <c r="E160" s="10">
        <f t="shared" si="24"/>
        <v>0</v>
      </c>
      <c r="F160" s="10">
        <v>0</v>
      </c>
      <c r="G160" s="10">
        <v>0</v>
      </c>
      <c r="H160" s="10">
        <f t="shared" si="23"/>
        <v>0</v>
      </c>
    </row>
    <row r="161" spans="1:8" x14ac:dyDescent="0.25">
      <c r="A161" s="15"/>
      <c r="B161" s="16" t="s">
        <v>89</v>
      </c>
      <c r="C161" s="10">
        <v>0</v>
      </c>
      <c r="D161" s="10">
        <v>0</v>
      </c>
      <c r="E161" s="10">
        <f t="shared" si="24"/>
        <v>0</v>
      </c>
      <c r="F161" s="10">
        <v>0</v>
      </c>
      <c r="G161" s="10">
        <v>0</v>
      </c>
      <c r="H161" s="10">
        <f t="shared" si="23"/>
        <v>0</v>
      </c>
    </row>
    <row r="162" spans="1:8" x14ac:dyDescent="0.25">
      <c r="A162" s="15"/>
      <c r="B162" s="16"/>
      <c r="C162" s="10"/>
      <c r="D162" s="10"/>
      <c r="E162" s="10"/>
      <c r="F162" s="10"/>
      <c r="G162" s="10"/>
      <c r="H162" s="10"/>
    </row>
    <row r="163" spans="1:8" x14ac:dyDescent="0.25">
      <c r="A163" s="19" t="s">
        <v>91</v>
      </c>
      <c r="B163" s="20"/>
      <c r="C163" s="12">
        <f>+C10+C88</f>
        <v>227573261.03200001</v>
      </c>
      <c r="D163" s="12">
        <f t="shared" ref="D163:H163" si="25">+D10+D88</f>
        <v>0</v>
      </c>
      <c r="E163" s="12">
        <f t="shared" si="25"/>
        <v>227573261.03200001</v>
      </c>
      <c r="F163" s="12">
        <f t="shared" si="25"/>
        <v>64568557.048799992</v>
      </c>
      <c r="G163" s="12">
        <f t="shared" si="25"/>
        <v>62149413.829430014</v>
      </c>
      <c r="H163" s="12">
        <f t="shared" si="25"/>
        <v>163004703.98320001</v>
      </c>
    </row>
    <row r="164" spans="1:8" x14ac:dyDescent="0.25">
      <c r="A164" s="2"/>
      <c r="B164" s="3"/>
      <c r="C164" s="4"/>
      <c r="D164" s="4"/>
      <c r="E164" s="4"/>
      <c r="F164" s="4"/>
      <c r="G164" s="4"/>
      <c r="H164" s="4"/>
    </row>
    <row r="167" spans="1:8" x14ac:dyDescent="0.25">
      <c r="C167" s="14"/>
      <c r="D167" s="18"/>
      <c r="E167" s="18"/>
      <c r="G167" s="14"/>
    </row>
    <row r="168" spans="1:8" x14ac:dyDescent="0.25">
      <c r="C168" s="14"/>
      <c r="D168" s="18"/>
      <c r="E168" s="18"/>
      <c r="F168" s="14"/>
    </row>
    <row r="169" spans="1:8" x14ac:dyDescent="0.25">
      <c r="C169" s="14"/>
      <c r="D169" s="18"/>
      <c r="E169" s="18"/>
    </row>
    <row r="170" spans="1:8" x14ac:dyDescent="0.25">
      <c r="C170" s="14"/>
      <c r="D170" s="18"/>
      <c r="E170" s="18"/>
    </row>
    <row r="171" spans="1:8" x14ac:dyDescent="0.25">
      <c r="C171" s="14"/>
      <c r="D171" s="18"/>
      <c r="E171" s="18"/>
    </row>
    <row r="172" spans="1:8" x14ac:dyDescent="0.25">
      <c r="C172" s="14"/>
      <c r="D172" s="18"/>
      <c r="E172" s="18"/>
    </row>
    <row r="173" spans="1:8" x14ac:dyDescent="0.25">
      <c r="C173" s="14"/>
      <c r="D173" s="18"/>
      <c r="E173" s="18"/>
    </row>
    <row r="174" spans="1:8" x14ac:dyDescent="0.25">
      <c r="C174" s="14"/>
      <c r="D174" s="18"/>
      <c r="E174" s="18"/>
    </row>
    <row r="175" spans="1:8" x14ac:dyDescent="0.25">
      <c r="C175" s="14"/>
      <c r="D175" s="18"/>
      <c r="E175" s="18"/>
    </row>
    <row r="176" spans="1:8" x14ac:dyDescent="0.25">
      <c r="C176" s="14"/>
      <c r="D176" s="18"/>
      <c r="E176" s="18"/>
    </row>
    <row r="177" spans="4:5" x14ac:dyDescent="0.25">
      <c r="D177" s="18"/>
      <c r="E177" s="18"/>
    </row>
  </sheetData>
  <mergeCells count="31">
    <mergeCell ref="A11:B11"/>
    <mergeCell ref="A1:H1"/>
    <mergeCell ref="A2:H2"/>
    <mergeCell ref="A3:H3"/>
    <mergeCell ref="A4:H4"/>
    <mergeCell ref="A5:H5"/>
    <mergeCell ref="A6:H6"/>
    <mergeCell ref="A7:H7"/>
    <mergeCell ref="A8:B9"/>
    <mergeCell ref="C8:G8"/>
    <mergeCell ref="H8:H9"/>
    <mergeCell ref="A10:B10"/>
    <mergeCell ref="A107:B107"/>
    <mergeCell ref="A20:B20"/>
    <mergeCell ref="A30:B30"/>
    <mergeCell ref="A40:B40"/>
    <mergeCell ref="A50:B50"/>
    <mergeCell ref="A60:B60"/>
    <mergeCell ref="A64:B64"/>
    <mergeCell ref="A73:B73"/>
    <mergeCell ref="A77:B77"/>
    <mergeCell ref="A88:B88"/>
    <mergeCell ref="A89:B89"/>
    <mergeCell ref="A97:B97"/>
    <mergeCell ref="A163:B163"/>
    <mergeCell ref="A117:B117"/>
    <mergeCell ref="A127:B127"/>
    <mergeCell ref="A137:B137"/>
    <mergeCell ref="A141:B141"/>
    <mergeCell ref="A150:B150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revision/>
  <cp:lastPrinted>2017-05-12T19:23:36Z</cp:lastPrinted>
  <dcterms:created xsi:type="dcterms:W3CDTF">2017-05-09T18:38:53Z</dcterms:created>
  <dcterms:modified xsi:type="dcterms:W3CDTF">2017-05-12T19:24:19Z</dcterms:modified>
</cp:coreProperties>
</file>