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3891A4FF-E674-4DD7-8A4E-AC37F0B780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vancePresupuestalEgresos" sheetId="1" r:id="rId1"/>
  </sheets>
  <definedNames>
    <definedName name="_xlnm._FilterDatabase" localSheetId="0" hidden="1">AvancePresupuestalEgresos!$D$11:$L$561</definedName>
    <definedName name="JR_PAGE_ANCHOR_0_1">AvancePresupuestalEgresos!#REF!</definedName>
    <definedName name="_xlnm.Print_Titles" localSheetId="0">AvancePresupuestalEgresos!$1:$10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7" i="1" l="1"/>
  <c r="I527" i="1"/>
  <c r="I534" i="1"/>
  <c r="I535" i="1"/>
  <c r="J534" i="1"/>
  <c r="J535" i="1"/>
  <c r="J536" i="1"/>
  <c r="H269" i="1"/>
  <c r="H277" i="1"/>
  <c r="H276" i="1"/>
  <c r="H211" i="1"/>
  <c r="I211" i="1"/>
  <c r="I269" i="1"/>
  <c r="I276" i="1"/>
  <c r="I277" i="1"/>
  <c r="H214" i="1"/>
  <c r="H213" i="1"/>
  <c r="H212" i="1"/>
  <c r="I212" i="1"/>
  <c r="I213" i="1"/>
  <c r="I214" i="1"/>
  <c r="I94" i="1"/>
  <c r="H94" i="1"/>
  <c r="H116" i="1"/>
  <c r="H115" i="1"/>
  <c r="H114" i="1"/>
  <c r="I114" i="1"/>
  <c r="I115" i="1"/>
  <c r="I116" i="1"/>
  <c r="H98" i="1"/>
  <c r="H95" i="1"/>
  <c r="H96" i="1"/>
  <c r="I95" i="1"/>
  <c r="I96" i="1"/>
  <c r="I98" i="1"/>
  <c r="J488" i="1"/>
  <c r="I488" i="1"/>
  <c r="J489" i="1"/>
  <c r="I489" i="1"/>
  <c r="J490" i="1"/>
  <c r="I490" i="1"/>
  <c r="J496" i="1"/>
  <c r="I496" i="1"/>
  <c r="J492" i="1"/>
  <c r="I492" i="1"/>
  <c r="J491" i="1"/>
  <c r="J545" i="1" l="1"/>
  <c r="K545" i="1" s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3" i="1"/>
  <c r="K42" i="1"/>
  <c r="K41" i="1"/>
  <c r="K39" i="1"/>
  <c r="K38" i="1"/>
  <c r="K37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G560" i="1"/>
  <c r="G559" i="1"/>
  <c r="G558" i="1"/>
  <c r="G557" i="1"/>
  <c r="L557" i="1" s="1"/>
  <c r="G556" i="1"/>
  <c r="G555" i="1"/>
  <c r="L555" i="1" s="1"/>
  <c r="G554" i="1"/>
  <c r="G553" i="1"/>
  <c r="G552" i="1"/>
  <c r="G551" i="1"/>
  <c r="L551" i="1" s="1"/>
  <c r="G550" i="1"/>
  <c r="L550" i="1" s="1"/>
  <c r="G549" i="1"/>
  <c r="L549" i="1" s="1"/>
  <c r="G548" i="1"/>
  <c r="G547" i="1"/>
  <c r="L547" i="1" s="1"/>
  <c r="G546" i="1"/>
  <c r="G545" i="1"/>
  <c r="G544" i="1"/>
  <c r="G543" i="1"/>
  <c r="G542" i="1"/>
  <c r="L542" i="1" s="1"/>
  <c r="G541" i="1"/>
  <c r="L541" i="1" s="1"/>
  <c r="G540" i="1"/>
  <c r="G539" i="1"/>
  <c r="G538" i="1"/>
  <c r="L538" i="1" s="1"/>
  <c r="G537" i="1"/>
  <c r="G536" i="1"/>
  <c r="G535" i="1"/>
  <c r="G534" i="1"/>
  <c r="L534" i="1" s="1"/>
  <c r="G533" i="1"/>
  <c r="L533" i="1" s="1"/>
  <c r="G532" i="1"/>
  <c r="G531" i="1"/>
  <c r="G530" i="1"/>
  <c r="L530" i="1" s="1"/>
  <c r="G529" i="1"/>
  <c r="G528" i="1"/>
  <c r="G527" i="1"/>
  <c r="G526" i="1"/>
  <c r="L526" i="1" s="1"/>
  <c r="G525" i="1"/>
  <c r="L525" i="1" s="1"/>
  <c r="G524" i="1"/>
  <c r="G523" i="1"/>
  <c r="G522" i="1"/>
  <c r="L522" i="1" s="1"/>
  <c r="G521" i="1"/>
  <c r="G520" i="1"/>
  <c r="G519" i="1"/>
  <c r="G518" i="1"/>
  <c r="L518" i="1" s="1"/>
  <c r="G517" i="1"/>
  <c r="L517" i="1" s="1"/>
  <c r="G516" i="1"/>
  <c r="G515" i="1"/>
  <c r="G514" i="1"/>
  <c r="L514" i="1" s="1"/>
  <c r="G513" i="1"/>
  <c r="G512" i="1"/>
  <c r="G511" i="1"/>
  <c r="G510" i="1"/>
  <c r="L510" i="1" s="1"/>
  <c r="G509" i="1"/>
  <c r="L509" i="1" s="1"/>
  <c r="G508" i="1"/>
  <c r="G507" i="1"/>
  <c r="G506" i="1"/>
  <c r="L506" i="1" s="1"/>
  <c r="G505" i="1"/>
  <c r="G504" i="1"/>
  <c r="G503" i="1"/>
  <c r="G502" i="1"/>
  <c r="L502" i="1" s="1"/>
  <c r="G501" i="1"/>
  <c r="L501" i="1" s="1"/>
  <c r="G500" i="1"/>
  <c r="G499" i="1"/>
  <c r="G498" i="1"/>
  <c r="L498" i="1" s="1"/>
  <c r="G497" i="1"/>
  <c r="G496" i="1"/>
  <c r="G495" i="1"/>
  <c r="G494" i="1"/>
  <c r="L494" i="1" s="1"/>
  <c r="G493" i="1"/>
  <c r="L493" i="1" s="1"/>
  <c r="G492" i="1"/>
  <c r="G491" i="1"/>
  <c r="G490" i="1"/>
  <c r="G489" i="1"/>
  <c r="G488" i="1"/>
  <c r="G487" i="1"/>
  <c r="G486" i="1"/>
  <c r="L486" i="1" s="1"/>
  <c r="G485" i="1"/>
  <c r="L485" i="1" s="1"/>
  <c r="G484" i="1"/>
  <c r="G483" i="1"/>
  <c r="G482" i="1"/>
  <c r="L482" i="1" s="1"/>
  <c r="G481" i="1"/>
  <c r="G480" i="1"/>
  <c r="G479" i="1"/>
  <c r="G478" i="1"/>
  <c r="L478" i="1" s="1"/>
  <c r="G477" i="1"/>
  <c r="L477" i="1" s="1"/>
  <c r="G476" i="1"/>
  <c r="G475" i="1"/>
  <c r="G474" i="1"/>
  <c r="L474" i="1" s="1"/>
  <c r="G473" i="1"/>
  <c r="G472" i="1"/>
  <c r="G471" i="1"/>
  <c r="G470" i="1"/>
  <c r="L470" i="1" s="1"/>
  <c r="G469" i="1"/>
  <c r="L469" i="1" s="1"/>
  <c r="G468" i="1"/>
  <c r="G467" i="1"/>
  <c r="G466" i="1"/>
  <c r="L466" i="1" s="1"/>
  <c r="G465" i="1"/>
  <c r="G464" i="1"/>
  <c r="G463" i="1"/>
  <c r="G462" i="1"/>
  <c r="L462" i="1" s="1"/>
  <c r="G461" i="1"/>
  <c r="L461" i="1" s="1"/>
  <c r="G460" i="1"/>
  <c r="G459" i="1"/>
  <c r="G458" i="1"/>
  <c r="L458" i="1" s="1"/>
  <c r="G457" i="1"/>
  <c r="G456" i="1"/>
  <c r="G455" i="1"/>
  <c r="G454" i="1"/>
  <c r="L454" i="1" s="1"/>
  <c r="G453" i="1"/>
  <c r="L453" i="1" s="1"/>
  <c r="G452" i="1"/>
  <c r="G451" i="1"/>
  <c r="G450" i="1"/>
  <c r="L450" i="1" s="1"/>
  <c r="G449" i="1"/>
  <c r="G448" i="1"/>
  <c r="G447" i="1"/>
  <c r="G446" i="1"/>
  <c r="L446" i="1" s="1"/>
  <c r="G445" i="1"/>
  <c r="L445" i="1" s="1"/>
  <c r="G444" i="1"/>
  <c r="G443" i="1"/>
  <c r="G442" i="1"/>
  <c r="L442" i="1" s="1"/>
  <c r="G441" i="1"/>
  <c r="G440" i="1"/>
  <c r="G439" i="1"/>
  <c r="G438" i="1"/>
  <c r="L438" i="1" s="1"/>
  <c r="G437" i="1"/>
  <c r="L437" i="1" s="1"/>
  <c r="G436" i="1"/>
  <c r="G435" i="1"/>
  <c r="G434" i="1"/>
  <c r="L434" i="1" s="1"/>
  <c r="G433" i="1"/>
  <c r="G432" i="1"/>
  <c r="G431" i="1"/>
  <c r="G430" i="1"/>
  <c r="L430" i="1" s="1"/>
  <c r="G429" i="1"/>
  <c r="L429" i="1" s="1"/>
  <c r="G428" i="1"/>
  <c r="G427" i="1"/>
  <c r="G426" i="1"/>
  <c r="L426" i="1" s="1"/>
  <c r="G425" i="1"/>
  <c r="G424" i="1"/>
  <c r="G423" i="1"/>
  <c r="G422" i="1"/>
  <c r="L422" i="1" s="1"/>
  <c r="G421" i="1"/>
  <c r="L421" i="1" s="1"/>
  <c r="G420" i="1"/>
  <c r="G419" i="1"/>
  <c r="G418" i="1"/>
  <c r="L418" i="1" s="1"/>
  <c r="G417" i="1"/>
  <c r="G416" i="1"/>
  <c r="G415" i="1"/>
  <c r="G414" i="1"/>
  <c r="L414" i="1" s="1"/>
  <c r="G413" i="1"/>
  <c r="L413" i="1" s="1"/>
  <c r="G412" i="1"/>
  <c r="G411" i="1"/>
  <c r="G410" i="1"/>
  <c r="L410" i="1" s="1"/>
  <c r="G409" i="1"/>
  <c r="G408" i="1"/>
  <c r="G407" i="1"/>
  <c r="G406" i="1"/>
  <c r="L406" i="1" s="1"/>
  <c r="G405" i="1"/>
  <c r="L405" i="1" s="1"/>
  <c r="G404" i="1"/>
  <c r="G403" i="1"/>
  <c r="G402" i="1"/>
  <c r="L402" i="1" s="1"/>
  <c r="G401" i="1"/>
  <c r="G400" i="1"/>
  <c r="G399" i="1"/>
  <c r="G398" i="1"/>
  <c r="L398" i="1" s="1"/>
  <c r="G397" i="1"/>
  <c r="L397" i="1" s="1"/>
  <c r="G396" i="1"/>
  <c r="G395" i="1"/>
  <c r="G394" i="1"/>
  <c r="L394" i="1" s="1"/>
  <c r="G393" i="1"/>
  <c r="G392" i="1"/>
  <c r="G391" i="1"/>
  <c r="G390" i="1"/>
  <c r="L390" i="1" s="1"/>
  <c r="G389" i="1"/>
  <c r="L389" i="1" s="1"/>
  <c r="G388" i="1"/>
  <c r="G387" i="1"/>
  <c r="G386" i="1"/>
  <c r="L386" i="1" s="1"/>
  <c r="G385" i="1"/>
  <c r="G384" i="1"/>
  <c r="G383" i="1"/>
  <c r="G382" i="1"/>
  <c r="L382" i="1" s="1"/>
  <c r="G381" i="1"/>
  <c r="L381" i="1" s="1"/>
  <c r="G380" i="1"/>
  <c r="G373" i="1"/>
  <c r="L373" i="1" s="1"/>
  <c r="G371" i="1"/>
  <c r="G370" i="1"/>
  <c r="G369" i="1"/>
  <c r="G368" i="1"/>
  <c r="G367" i="1"/>
  <c r="G366" i="1"/>
  <c r="L366" i="1" s="1"/>
  <c r="G365" i="1"/>
  <c r="L365" i="1" s="1"/>
  <c r="G364" i="1"/>
  <c r="G363" i="1"/>
  <c r="G360" i="1"/>
  <c r="G359" i="1"/>
  <c r="G358" i="1"/>
  <c r="L358" i="1" s="1"/>
  <c r="G357" i="1"/>
  <c r="L357" i="1" s="1"/>
  <c r="G356" i="1"/>
  <c r="G355" i="1"/>
  <c r="G354" i="1"/>
  <c r="L354" i="1" s="1"/>
  <c r="G353" i="1"/>
  <c r="L353" i="1" s="1"/>
  <c r="G352" i="1"/>
  <c r="G351" i="1"/>
  <c r="G350" i="1"/>
  <c r="L350" i="1" s="1"/>
  <c r="G349" i="1"/>
  <c r="L349" i="1" s="1"/>
  <c r="G348" i="1"/>
  <c r="G346" i="1"/>
  <c r="L346" i="1" s="1"/>
  <c r="G345" i="1"/>
  <c r="L345" i="1" s="1"/>
  <c r="G344" i="1"/>
  <c r="G343" i="1"/>
  <c r="G342" i="1"/>
  <c r="L342" i="1" s="1"/>
  <c r="G341" i="1"/>
  <c r="L341" i="1" s="1"/>
  <c r="G340" i="1"/>
  <c r="G339" i="1"/>
  <c r="G338" i="1"/>
  <c r="L338" i="1" s="1"/>
  <c r="G337" i="1"/>
  <c r="L337" i="1" s="1"/>
  <c r="G336" i="1"/>
  <c r="G335" i="1"/>
  <c r="G334" i="1"/>
  <c r="L334" i="1" s="1"/>
  <c r="G333" i="1"/>
  <c r="L333" i="1" s="1"/>
  <c r="G332" i="1"/>
  <c r="G331" i="1"/>
  <c r="G330" i="1"/>
  <c r="L330" i="1" s="1"/>
  <c r="G329" i="1"/>
  <c r="L329" i="1" s="1"/>
  <c r="G328" i="1"/>
  <c r="G327" i="1"/>
  <c r="G326" i="1"/>
  <c r="L326" i="1" s="1"/>
  <c r="G325" i="1"/>
  <c r="L325" i="1" s="1"/>
  <c r="G324" i="1"/>
  <c r="G323" i="1"/>
  <c r="G322" i="1"/>
  <c r="L322" i="1" s="1"/>
  <c r="G321" i="1"/>
  <c r="L321" i="1" s="1"/>
  <c r="G320" i="1"/>
  <c r="G319" i="1"/>
  <c r="G318" i="1"/>
  <c r="L318" i="1" s="1"/>
  <c r="G317" i="1"/>
  <c r="L317" i="1" s="1"/>
  <c r="G316" i="1"/>
  <c r="G315" i="1"/>
  <c r="G314" i="1"/>
  <c r="L314" i="1" s="1"/>
  <c r="G313" i="1"/>
  <c r="L313" i="1" s="1"/>
  <c r="G312" i="1"/>
  <c r="G311" i="1"/>
  <c r="G310" i="1"/>
  <c r="L310" i="1" s="1"/>
  <c r="G309" i="1"/>
  <c r="L309" i="1" s="1"/>
  <c r="G308" i="1"/>
  <c r="G307" i="1"/>
  <c r="G306" i="1"/>
  <c r="L306" i="1" s="1"/>
  <c r="G305" i="1"/>
  <c r="L305" i="1" s="1"/>
  <c r="G304" i="1"/>
  <c r="G303" i="1"/>
  <c r="G302" i="1"/>
  <c r="L302" i="1" s="1"/>
  <c r="G301" i="1"/>
  <c r="L301" i="1" s="1"/>
  <c r="G300" i="1"/>
  <c r="G299" i="1"/>
  <c r="G298" i="1"/>
  <c r="L298" i="1" s="1"/>
  <c r="G297" i="1"/>
  <c r="L297" i="1" s="1"/>
  <c r="G296" i="1"/>
  <c r="G295" i="1"/>
  <c r="G294" i="1"/>
  <c r="L294" i="1" s="1"/>
  <c r="G293" i="1"/>
  <c r="L293" i="1" s="1"/>
  <c r="G292" i="1"/>
  <c r="G291" i="1"/>
  <c r="G290" i="1"/>
  <c r="L290" i="1" s="1"/>
  <c r="G289" i="1"/>
  <c r="L289" i="1" s="1"/>
  <c r="G288" i="1"/>
  <c r="G287" i="1"/>
  <c r="G286" i="1"/>
  <c r="L286" i="1" s="1"/>
  <c r="G285" i="1"/>
  <c r="L285" i="1" s="1"/>
  <c r="G284" i="1"/>
  <c r="G283" i="1"/>
  <c r="G282" i="1"/>
  <c r="L282" i="1" s="1"/>
  <c r="G281" i="1"/>
  <c r="L281" i="1" s="1"/>
  <c r="G280" i="1"/>
  <c r="G279" i="1"/>
  <c r="G278" i="1"/>
  <c r="L278" i="1" s="1"/>
  <c r="G277" i="1"/>
  <c r="L277" i="1" s="1"/>
  <c r="G276" i="1"/>
  <c r="G275" i="1"/>
  <c r="G274" i="1"/>
  <c r="L274" i="1" s="1"/>
  <c r="G273" i="1"/>
  <c r="L273" i="1" s="1"/>
  <c r="G272" i="1"/>
  <c r="G271" i="1"/>
  <c r="G270" i="1"/>
  <c r="L270" i="1" s="1"/>
  <c r="G269" i="1"/>
  <c r="L269" i="1" s="1"/>
  <c r="G268" i="1"/>
  <c r="G267" i="1"/>
  <c r="G266" i="1"/>
  <c r="L266" i="1" s="1"/>
  <c r="G265" i="1"/>
  <c r="L265" i="1" s="1"/>
  <c r="G264" i="1"/>
  <c r="G263" i="1"/>
  <c r="G262" i="1"/>
  <c r="L262" i="1" s="1"/>
  <c r="G261" i="1"/>
  <c r="L261" i="1" s="1"/>
  <c r="G260" i="1"/>
  <c r="G259" i="1"/>
  <c r="G258" i="1"/>
  <c r="L258" i="1" s="1"/>
  <c r="G257" i="1"/>
  <c r="L257" i="1" s="1"/>
  <c r="G256" i="1"/>
  <c r="G255" i="1"/>
  <c r="G254" i="1"/>
  <c r="L254" i="1" s="1"/>
  <c r="G253" i="1"/>
  <c r="L253" i="1" s="1"/>
  <c r="G252" i="1"/>
  <c r="G251" i="1"/>
  <c r="G250" i="1"/>
  <c r="L250" i="1" s="1"/>
  <c r="G249" i="1"/>
  <c r="L249" i="1" s="1"/>
  <c r="G248" i="1"/>
  <c r="G247" i="1"/>
  <c r="G246" i="1"/>
  <c r="L246" i="1" s="1"/>
  <c r="G245" i="1"/>
  <c r="L245" i="1" s="1"/>
  <c r="G244" i="1"/>
  <c r="G243" i="1"/>
  <c r="G242" i="1"/>
  <c r="L242" i="1" s="1"/>
  <c r="G241" i="1"/>
  <c r="L241" i="1" s="1"/>
  <c r="G240" i="1"/>
  <c r="G239" i="1"/>
  <c r="G238" i="1"/>
  <c r="L238" i="1" s="1"/>
  <c r="G237" i="1"/>
  <c r="L237" i="1" s="1"/>
  <c r="G236" i="1"/>
  <c r="G235" i="1"/>
  <c r="G234" i="1"/>
  <c r="L234" i="1" s="1"/>
  <c r="G233" i="1"/>
  <c r="L233" i="1" s="1"/>
  <c r="G232" i="1"/>
  <c r="G231" i="1"/>
  <c r="G230" i="1"/>
  <c r="L230" i="1" s="1"/>
  <c r="G229" i="1"/>
  <c r="L229" i="1" s="1"/>
  <c r="G228" i="1"/>
  <c r="G227" i="1"/>
  <c r="G226" i="1"/>
  <c r="L226" i="1" s="1"/>
  <c r="G225" i="1"/>
  <c r="L225" i="1" s="1"/>
  <c r="G224" i="1"/>
  <c r="G223" i="1"/>
  <c r="G222" i="1"/>
  <c r="L222" i="1" s="1"/>
  <c r="G221" i="1"/>
  <c r="L221" i="1" s="1"/>
  <c r="G220" i="1"/>
  <c r="G219" i="1"/>
  <c r="G218" i="1"/>
  <c r="L218" i="1" s="1"/>
  <c r="G217" i="1"/>
  <c r="L217" i="1" s="1"/>
  <c r="G216" i="1"/>
  <c r="G215" i="1"/>
  <c r="G214" i="1"/>
  <c r="L214" i="1" s="1"/>
  <c r="G213" i="1"/>
  <c r="L213" i="1" s="1"/>
  <c r="G212" i="1"/>
  <c r="G210" i="1"/>
  <c r="G209" i="1"/>
  <c r="L209" i="1" s="1"/>
  <c r="G208" i="1"/>
  <c r="G207" i="1"/>
  <c r="G206" i="1"/>
  <c r="L206" i="1" s="1"/>
  <c r="G205" i="1"/>
  <c r="L205" i="1" s="1"/>
  <c r="G204" i="1"/>
  <c r="G203" i="1"/>
  <c r="G202" i="1"/>
  <c r="G201" i="1"/>
  <c r="L201" i="1" s="1"/>
  <c r="G200" i="1"/>
  <c r="G199" i="1"/>
  <c r="G198" i="1"/>
  <c r="L198" i="1" s="1"/>
  <c r="G197" i="1"/>
  <c r="L197" i="1" s="1"/>
  <c r="G196" i="1"/>
  <c r="G195" i="1"/>
  <c r="G194" i="1"/>
  <c r="G193" i="1"/>
  <c r="L193" i="1" s="1"/>
  <c r="G192" i="1"/>
  <c r="G191" i="1"/>
  <c r="G190" i="1"/>
  <c r="L190" i="1" s="1"/>
  <c r="G189" i="1"/>
  <c r="L189" i="1" s="1"/>
  <c r="G188" i="1"/>
  <c r="G187" i="1"/>
  <c r="G186" i="1"/>
  <c r="G185" i="1"/>
  <c r="L185" i="1" s="1"/>
  <c r="G184" i="1"/>
  <c r="G183" i="1"/>
  <c r="G182" i="1"/>
  <c r="L182" i="1" s="1"/>
  <c r="G181" i="1"/>
  <c r="L181" i="1" s="1"/>
  <c r="G180" i="1"/>
  <c r="G179" i="1"/>
  <c r="G178" i="1"/>
  <c r="G177" i="1"/>
  <c r="L177" i="1" s="1"/>
  <c r="G176" i="1"/>
  <c r="G175" i="1"/>
  <c r="G174" i="1"/>
  <c r="L174" i="1" s="1"/>
  <c r="G173" i="1"/>
  <c r="L173" i="1" s="1"/>
  <c r="G172" i="1"/>
  <c r="G171" i="1"/>
  <c r="G170" i="1"/>
  <c r="G169" i="1"/>
  <c r="L169" i="1" s="1"/>
  <c r="G168" i="1"/>
  <c r="G167" i="1"/>
  <c r="G166" i="1"/>
  <c r="L166" i="1" s="1"/>
  <c r="G165" i="1"/>
  <c r="L165" i="1" s="1"/>
  <c r="G164" i="1"/>
  <c r="G163" i="1"/>
  <c r="G162" i="1"/>
  <c r="G161" i="1"/>
  <c r="L161" i="1" s="1"/>
  <c r="G160" i="1"/>
  <c r="G159" i="1"/>
  <c r="G158" i="1"/>
  <c r="L158" i="1" s="1"/>
  <c r="G157" i="1"/>
  <c r="L157" i="1" s="1"/>
  <c r="G156" i="1"/>
  <c r="G155" i="1"/>
  <c r="G154" i="1"/>
  <c r="G153" i="1"/>
  <c r="L153" i="1" s="1"/>
  <c r="G152" i="1"/>
  <c r="G151" i="1"/>
  <c r="G150" i="1"/>
  <c r="L150" i="1" s="1"/>
  <c r="G149" i="1"/>
  <c r="L149" i="1" s="1"/>
  <c r="G148" i="1"/>
  <c r="G147" i="1"/>
  <c r="G146" i="1"/>
  <c r="G145" i="1"/>
  <c r="L145" i="1" s="1"/>
  <c r="G144" i="1"/>
  <c r="G143" i="1"/>
  <c r="G142" i="1"/>
  <c r="L142" i="1" s="1"/>
  <c r="G141" i="1"/>
  <c r="L141" i="1" s="1"/>
  <c r="G140" i="1"/>
  <c r="G139" i="1"/>
  <c r="G138" i="1"/>
  <c r="G137" i="1"/>
  <c r="L137" i="1" s="1"/>
  <c r="G136" i="1"/>
  <c r="G135" i="1"/>
  <c r="G134" i="1"/>
  <c r="L134" i="1" s="1"/>
  <c r="G133" i="1"/>
  <c r="L133" i="1" s="1"/>
  <c r="G132" i="1"/>
  <c r="G131" i="1"/>
  <c r="G130" i="1"/>
  <c r="G129" i="1"/>
  <c r="L129" i="1" s="1"/>
  <c r="G128" i="1"/>
  <c r="G127" i="1"/>
  <c r="G126" i="1"/>
  <c r="L126" i="1" s="1"/>
  <c r="G125" i="1"/>
  <c r="L125" i="1" s="1"/>
  <c r="G124" i="1"/>
  <c r="G123" i="1"/>
  <c r="G122" i="1"/>
  <c r="G121" i="1"/>
  <c r="L121" i="1" s="1"/>
  <c r="G120" i="1"/>
  <c r="G119" i="1"/>
  <c r="G118" i="1"/>
  <c r="L118" i="1" s="1"/>
  <c r="G117" i="1"/>
  <c r="L117" i="1" s="1"/>
  <c r="G116" i="1"/>
  <c r="G115" i="1"/>
  <c r="G114" i="1"/>
  <c r="G113" i="1"/>
  <c r="L113" i="1" s="1"/>
  <c r="G112" i="1"/>
  <c r="G111" i="1"/>
  <c r="G110" i="1"/>
  <c r="L110" i="1" s="1"/>
  <c r="G109" i="1"/>
  <c r="L109" i="1" s="1"/>
  <c r="G108" i="1"/>
  <c r="G107" i="1"/>
  <c r="G106" i="1"/>
  <c r="G105" i="1"/>
  <c r="L105" i="1" s="1"/>
  <c r="G104" i="1"/>
  <c r="G103" i="1"/>
  <c r="G102" i="1"/>
  <c r="L102" i="1" s="1"/>
  <c r="G101" i="1"/>
  <c r="L101" i="1" s="1"/>
  <c r="G100" i="1"/>
  <c r="G99" i="1"/>
  <c r="G98" i="1"/>
  <c r="G97" i="1"/>
  <c r="L97" i="1" s="1"/>
  <c r="G96" i="1"/>
  <c r="G95" i="1"/>
  <c r="G94" i="1"/>
  <c r="L94" i="1" s="1"/>
  <c r="G93" i="1"/>
  <c r="L93" i="1" s="1"/>
  <c r="G92" i="1"/>
  <c r="G91" i="1"/>
  <c r="G90" i="1"/>
  <c r="G89" i="1"/>
  <c r="L89" i="1" s="1"/>
  <c r="G88" i="1"/>
  <c r="G84" i="1"/>
  <c r="G83" i="1"/>
  <c r="G82" i="1"/>
  <c r="L82" i="1" s="1"/>
  <c r="G81" i="1"/>
  <c r="G80" i="1"/>
  <c r="G79" i="1"/>
  <c r="G78" i="1"/>
  <c r="L78" i="1" s="1"/>
  <c r="G77" i="1"/>
  <c r="L77" i="1" s="1"/>
  <c r="G76" i="1"/>
  <c r="G75" i="1"/>
  <c r="G74" i="1"/>
  <c r="L74" i="1" s="1"/>
  <c r="G73" i="1"/>
  <c r="G72" i="1"/>
  <c r="G71" i="1"/>
  <c r="G70" i="1"/>
  <c r="L70" i="1" s="1"/>
  <c r="G69" i="1"/>
  <c r="L69" i="1" s="1"/>
  <c r="G68" i="1"/>
  <c r="G67" i="1"/>
  <c r="G66" i="1"/>
  <c r="L66" i="1" s="1"/>
  <c r="G65" i="1"/>
  <c r="G64" i="1"/>
  <c r="G63" i="1"/>
  <c r="G62" i="1"/>
  <c r="L62" i="1" s="1"/>
  <c r="G61" i="1"/>
  <c r="L61" i="1" s="1"/>
  <c r="G60" i="1"/>
  <c r="G59" i="1"/>
  <c r="G58" i="1"/>
  <c r="L58" i="1" s="1"/>
  <c r="G57" i="1"/>
  <c r="G56" i="1"/>
  <c r="G55" i="1"/>
  <c r="G54" i="1"/>
  <c r="L54" i="1" s="1"/>
  <c r="G53" i="1"/>
  <c r="L53" i="1" s="1"/>
  <c r="G52" i="1"/>
  <c r="G51" i="1"/>
  <c r="G50" i="1"/>
  <c r="L50" i="1" s="1"/>
  <c r="G49" i="1"/>
  <c r="G48" i="1"/>
  <c r="G47" i="1"/>
  <c r="G46" i="1"/>
  <c r="L46" i="1" s="1"/>
  <c r="G45" i="1"/>
  <c r="L45" i="1" s="1"/>
  <c r="G44" i="1"/>
  <c r="G43" i="1"/>
  <c r="G42" i="1"/>
  <c r="L42" i="1" s="1"/>
  <c r="G41" i="1"/>
  <c r="G40" i="1"/>
  <c r="G39" i="1"/>
  <c r="G38" i="1"/>
  <c r="L38" i="1" s="1"/>
  <c r="G37" i="1"/>
  <c r="L37" i="1" s="1"/>
  <c r="G36" i="1"/>
  <c r="G35" i="1"/>
  <c r="G34" i="1"/>
  <c r="L34" i="1" s="1"/>
  <c r="G33" i="1"/>
  <c r="L33" i="1" s="1"/>
  <c r="G32" i="1"/>
  <c r="G31" i="1"/>
  <c r="G30" i="1"/>
  <c r="L30" i="1" s="1"/>
  <c r="G29" i="1"/>
  <c r="L29" i="1" s="1"/>
  <c r="G28" i="1"/>
  <c r="G27" i="1"/>
  <c r="G26" i="1"/>
  <c r="L26" i="1" s="1"/>
  <c r="G25" i="1"/>
  <c r="L25" i="1" s="1"/>
  <c r="G24" i="1"/>
  <c r="G23" i="1"/>
  <c r="G22" i="1"/>
  <c r="L22" i="1" s="1"/>
  <c r="G21" i="1"/>
  <c r="L21" i="1" s="1"/>
  <c r="G20" i="1"/>
  <c r="G19" i="1"/>
  <c r="G18" i="1"/>
  <c r="L18" i="1" s="1"/>
  <c r="G17" i="1"/>
  <c r="L17" i="1" s="1"/>
  <c r="G16" i="1"/>
  <c r="G15" i="1"/>
  <c r="G14" i="1"/>
  <c r="L14" i="1" s="1"/>
  <c r="G13" i="1"/>
  <c r="L13" i="1" s="1"/>
  <c r="G12" i="1"/>
  <c r="I561" i="1"/>
  <c r="H561" i="1"/>
  <c r="F561" i="1"/>
  <c r="E561" i="1"/>
  <c r="D372" i="1"/>
  <c r="G372" i="1" s="1"/>
  <c r="D379" i="1"/>
  <c r="G379" i="1" s="1"/>
  <c r="D377" i="1"/>
  <c r="D376" i="1" s="1"/>
  <c r="G376" i="1" s="1"/>
  <c r="L376" i="1" s="1"/>
  <c r="D375" i="1"/>
  <c r="D374" i="1" s="1"/>
  <c r="G374" i="1" s="1"/>
  <c r="L374" i="1" s="1"/>
  <c r="D211" i="1"/>
  <c r="G211" i="1" s="1"/>
  <c r="D347" i="1"/>
  <c r="G347" i="1" s="1"/>
  <c r="D361" i="1"/>
  <c r="G361" i="1" s="1"/>
  <c r="L361" i="1" s="1"/>
  <c r="D362" i="1"/>
  <c r="G362" i="1" s="1"/>
  <c r="L362" i="1" s="1"/>
  <c r="D11" i="1"/>
  <c r="D561" i="1" s="1"/>
  <c r="D87" i="1"/>
  <c r="D86" i="1" s="1"/>
  <c r="G86" i="1" s="1"/>
  <c r="L86" i="1" s="1"/>
  <c r="J11" i="1"/>
  <c r="K11" i="1" s="1"/>
  <c r="J27" i="1"/>
  <c r="K27" i="1" s="1"/>
  <c r="J40" i="1"/>
  <c r="K40" i="1" s="1"/>
  <c r="J44" i="1"/>
  <c r="K44" i="1" s="1"/>
  <c r="L90" i="1" l="1"/>
  <c r="L106" i="1"/>
  <c r="L130" i="1"/>
  <c r="L138" i="1"/>
  <c r="L146" i="1"/>
  <c r="L154" i="1"/>
  <c r="L162" i="1"/>
  <c r="L170" i="1"/>
  <c r="L178" i="1"/>
  <c r="L186" i="1"/>
  <c r="L194" i="1"/>
  <c r="L202" i="1"/>
  <c r="L210" i="1"/>
  <c r="L122" i="1"/>
  <c r="L98" i="1"/>
  <c r="L41" i="1"/>
  <c r="L49" i="1"/>
  <c r="L57" i="1"/>
  <c r="L65" i="1"/>
  <c r="L73" i="1"/>
  <c r="L81" i="1"/>
  <c r="L369" i="1"/>
  <c r="J561" i="1"/>
  <c r="D378" i="1"/>
  <c r="G378" i="1" s="1"/>
  <c r="L378" i="1" s="1"/>
  <c r="G11" i="1"/>
  <c r="L370" i="1"/>
  <c r="L385" i="1"/>
  <c r="L393" i="1"/>
  <c r="L401" i="1"/>
  <c r="L409" i="1"/>
  <c r="L417" i="1"/>
  <c r="L425" i="1"/>
  <c r="L433" i="1"/>
  <c r="L441" i="1"/>
  <c r="L449" i="1"/>
  <c r="L457" i="1"/>
  <c r="L465" i="1"/>
  <c r="L473" i="1"/>
  <c r="L481" i="1"/>
  <c r="L497" i="1"/>
  <c r="L505" i="1"/>
  <c r="L513" i="1"/>
  <c r="L521" i="1"/>
  <c r="L529" i="1"/>
  <c r="L537" i="1"/>
  <c r="L553" i="1"/>
  <c r="L546" i="1"/>
  <c r="L554" i="1"/>
  <c r="L11" i="1"/>
  <c r="G375" i="1"/>
  <c r="L375" i="1" s="1"/>
  <c r="G87" i="1"/>
  <c r="G377" i="1"/>
  <c r="L377" i="1" s="1"/>
  <c r="L114" i="1"/>
  <c r="L15" i="1"/>
  <c r="L19" i="1"/>
  <c r="L23" i="1"/>
  <c r="L27" i="1"/>
  <c r="L31" i="1"/>
  <c r="L35" i="1"/>
  <c r="L39" i="1"/>
  <c r="L43" i="1"/>
  <c r="L47" i="1"/>
  <c r="L51" i="1"/>
  <c r="L55" i="1"/>
  <c r="L59" i="1"/>
  <c r="L63" i="1"/>
  <c r="L67" i="1"/>
  <c r="L71" i="1"/>
  <c r="L75" i="1"/>
  <c r="L79" i="1"/>
  <c r="L83" i="1"/>
  <c r="L87" i="1"/>
  <c r="L91" i="1"/>
  <c r="L95" i="1"/>
  <c r="L99" i="1"/>
  <c r="L103" i="1"/>
  <c r="L107" i="1"/>
  <c r="L111" i="1"/>
  <c r="L115" i="1"/>
  <c r="L119" i="1"/>
  <c r="L123" i="1"/>
  <c r="L127" i="1"/>
  <c r="L131" i="1"/>
  <c r="L135" i="1"/>
  <c r="L139" i="1"/>
  <c r="L143" i="1"/>
  <c r="L147" i="1"/>
  <c r="L151" i="1"/>
  <c r="L155" i="1"/>
  <c r="L159" i="1"/>
  <c r="L163" i="1"/>
  <c r="L167" i="1"/>
  <c r="L171" i="1"/>
  <c r="L175" i="1"/>
  <c r="L179" i="1"/>
  <c r="L183" i="1"/>
  <c r="L187" i="1"/>
  <c r="L191" i="1"/>
  <c r="L195" i="1"/>
  <c r="L199" i="1"/>
  <c r="L203" i="1"/>
  <c r="L207" i="1"/>
  <c r="L211" i="1"/>
  <c r="L215" i="1"/>
  <c r="L219" i="1"/>
  <c r="L223" i="1"/>
  <c r="L227" i="1"/>
  <c r="L231" i="1"/>
  <c r="L235" i="1"/>
  <c r="L239" i="1"/>
  <c r="L243" i="1"/>
  <c r="L247" i="1"/>
  <c r="L251" i="1"/>
  <c r="L255" i="1"/>
  <c r="L259" i="1"/>
  <c r="L263" i="1"/>
  <c r="L267" i="1"/>
  <c r="L271" i="1"/>
  <c r="L275" i="1"/>
  <c r="L279" i="1"/>
  <c r="L283" i="1"/>
  <c r="L287" i="1"/>
  <c r="L291" i="1"/>
  <c r="L295" i="1"/>
  <c r="L299" i="1"/>
  <c r="L303" i="1"/>
  <c r="L307" i="1"/>
  <c r="L311" i="1"/>
  <c r="L315" i="1"/>
  <c r="L319" i="1"/>
  <c r="L323" i="1"/>
  <c r="L327" i="1"/>
  <c r="L331" i="1"/>
  <c r="L335" i="1"/>
  <c r="L339" i="1"/>
  <c r="L343" i="1"/>
  <c r="L347" i="1"/>
  <c r="L351" i="1"/>
  <c r="L355" i="1"/>
  <c r="L359" i="1"/>
  <c r="L363" i="1"/>
  <c r="L367" i="1"/>
  <c r="L371" i="1"/>
  <c r="L379" i="1"/>
  <c r="L383" i="1"/>
  <c r="L387" i="1"/>
  <c r="L391" i="1"/>
  <c r="L395" i="1"/>
  <c r="L399" i="1"/>
  <c r="L403" i="1"/>
  <c r="L407" i="1"/>
  <c r="L411" i="1"/>
  <c r="L415" i="1"/>
  <c r="L419" i="1"/>
  <c r="L423" i="1"/>
  <c r="L427" i="1"/>
  <c r="L431" i="1"/>
  <c r="L435" i="1"/>
  <c r="L439" i="1"/>
  <c r="L443" i="1"/>
  <c r="L447" i="1"/>
  <c r="L451" i="1"/>
  <c r="L455" i="1"/>
  <c r="L459" i="1"/>
  <c r="L463" i="1"/>
  <c r="L467" i="1"/>
  <c r="L471" i="1"/>
  <c r="L475" i="1"/>
  <c r="L479" i="1"/>
  <c r="L483" i="1"/>
  <c r="L487" i="1"/>
  <c r="L495" i="1"/>
  <c r="L499" i="1"/>
  <c r="L503" i="1"/>
  <c r="L507" i="1"/>
  <c r="L511" i="1"/>
  <c r="L515" i="1"/>
  <c r="L519" i="1"/>
  <c r="L523" i="1"/>
  <c r="L527" i="1"/>
  <c r="L531" i="1"/>
  <c r="L535" i="1"/>
  <c r="L539" i="1"/>
  <c r="L543" i="1"/>
  <c r="D85" i="1"/>
  <c r="G85" i="1" s="1"/>
  <c r="L85" i="1" s="1"/>
  <c r="L12" i="1"/>
  <c r="L20" i="1"/>
  <c r="L24" i="1"/>
  <c r="L32" i="1"/>
  <c r="L44" i="1"/>
  <c r="L88" i="1"/>
  <c r="L92" i="1"/>
  <c r="L96" i="1"/>
  <c r="L100" i="1"/>
  <c r="L104" i="1"/>
  <c r="L108" i="1"/>
  <c r="L112" i="1"/>
  <c r="L116" i="1"/>
  <c r="L120" i="1"/>
  <c r="L124" i="1"/>
  <c r="L128" i="1"/>
  <c r="L132" i="1"/>
  <c r="L136" i="1"/>
  <c r="L140" i="1"/>
  <c r="L144" i="1"/>
  <c r="L148" i="1"/>
  <c r="L152" i="1"/>
  <c r="L156" i="1"/>
  <c r="L160" i="1"/>
  <c r="L164" i="1"/>
  <c r="L168" i="1"/>
  <c r="L172" i="1"/>
  <c r="L176" i="1"/>
  <c r="L180" i="1"/>
  <c r="L184" i="1"/>
  <c r="L188" i="1"/>
  <c r="L192" i="1"/>
  <c r="L196" i="1"/>
  <c r="L200" i="1"/>
  <c r="L204" i="1"/>
  <c r="L208" i="1"/>
  <c r="L212" i="1"/>
  <c r="L216" i="1"/>
  <c r="L220" i="1"/>
  <c r="L224" i="1"/>
  <c r="L228" i="1"/>
  <c r="L232" i="1"/>
  <c r="L236" i="1"/>
  <c r="L240" i="1"/>
  <c r="L244" i="1"/>
  <c r="L248" i="1"/>
  <c r="L252" i="1"/>
  <c r="L256" i="1"/>
  <c r="L260" i="1"/>
  <c r="L264" i="1"/>
  <c r="L268" i="1"/>
  <c r="L272" i="1"/>
  <c r="L276" i="1"/>
  <c r="L280" i="1"/>
  <c r="L284" i="1"/>
  <c r="L288" i="1"/>
  <c r="L292" i="1"/>
  <c r="L296" i="1"/>
  <c r="L300" i="1"/>
  <c r="L304" i="1"/>
  <c r="L308" i="1"/>
  <c r="L312" i="1"/>
  <c r="L316" i="1"/>
  <c r="L320" i="1"/>
  <c r="L324" i="1"/>
  <c r="L328" i="1"/>
  <c r="L332" i="1"/>
  <c r="L336" i="1"/>
  <c r="L340" i="1"/>
  <c r="L344" i="1"/>
  <c r="L348" i="1"/>
  <c r="L352" i="1"/>
  <c r="L356" i="1"/>
  <c r="L360" i="1"/>
  <c r="L364" i="1"/>
  <c r="L368" i="1"/>
  <c r="L372" i="1"/>
  <c r="L16" i="1"/>
  <c r="L28" i="1"/>
  <c r="L36" i="1"/>
  <c r="L40" i="1"/>
  <c r="L48" i="1"/>
  <c r="L52" i="1"/>
  <c r="L56" i="1"/>
  <c r="L60" i="1"/>
  <c r="L64" i="1"/>
  <c r="L68" i="1"/>
  <c r="L72" i="1"/>
  <c r="L76" i="1"/>
  <c r="L80" i="1"/>
  <c r="L84" i="1"/>
  <c r="L380" i="1"/>
  <c r="L384" i="1"/>
  <c r="L388" i="1"/>
  <c r="L392" i="1"/>
  <c r="L396" i="1"/>
  <c r="L400" i="1"/>
  <c r="L404" i="1"/>
  <c r="L408" i="1"/>
  <c r="L412" i="1"/>
  <c r="L416" i="1"/>
  <c r="L420" i="1"/>
  <c r="L424" i="1"/>
  <c r="L428" i="1"/>
  <c r="L432" i="1"/>
  <c r="L436" i="1"/>
  <c r="L440" i="1"/>
  <c r="L444" i="1"/>
  <c r="L448" i="1"/>
  <c r="L452" i="1"/>
  <c r="L456" i="1"/>
  <c r="L460" i="1"/>
  <c r="L464" i="1"/>
  <c r="L468" i="1"/>
  <c r="L472" i="1"/>
  <c r="L476" i="1"/>
  <c r="L480" i="1"/>
  <c r="L484" i="1"/>
  <c r="L500" i="1"/>
  <c r="L504" i="1"/>
  <c r="L508" i="1"/>
  <c r="L512" i="1"/>
  <c r="L516" i="1"/>
  <c r="L520" i="1"/>
  <c r="L524" i="1"/>
  <c r="L528" i="1"/>
  <c r="L532" i="1"/>
  <c r="L536" i="1"/>
  <c r="L540" i="1"/>
  <c r="L544" i="1"/>
  <c r="L548" i="1"/>
  <c r="L552" i="1"/>
  <c r="L556" i="1"/>
  <c r="G561" i="1"/>
  <c r="L490" i="1"/>
  <c r="L558" i="1"/>
  <c r="L491" i="1"/>
  <c r="L559" i="1"/>
  <c r="L488" i="1"/>
  <c r="L492" i="1"/>
  <c r="L496" i="1"/>
  <c r="L560" i="1"/>
  <c r="L489" i="1"/>
  <c r="L545" i="1"/>
  <c r="K561" i="1"/>
  <c r="L561" i="1" l="1"/>
</calcChain>
</file>

<file path=xl/sharedStrings.xml><?xml version="1.0" encoding="utf-8"?>
<sst xmlns="http://schemas.openxmlformats.org/spreadsheetml/2006/main" count="1119" uniqueCount="1018">
  <si>
    <t>GOBIERNO DEL ESTADO DE MÉXICO</t>
  </si>
  <si>
    <t>SECRETARIA DE FINANZAS</t>
  </si>
  <si>
    <t>SUBSECRETARIA DE PLANEACION Y PRESUPUESTO</t>
  </si>
  <si>
    <t>CONTADURIA GENERAL GUBERNAMENTAL</t>
  </si>
  <si>
    <t>AVANCE PRESUPUESTAL DE EGRESOS DEL 1° DE ENERO AL 31 DE DICIEMBRE DE 2020</t>
  </si>
  <si>
    <t>PART.</t>
  </si>
  <si>
    <t>CONCEPTO</t>
  </si>
  <si>
    <t>APROBADO</t>
  </si>
  <si>
    <t>AMPLIACIÓN</t>
  </si>
  <si>
    <t>REDUCCIÓN</t>
  </si>
  <si>
    <t>MODIFICADO</t>
  </si>
  <si>
    <t>COMPROMETIDO</t>
  </si>
  <si>
    <t>DEVENGADO</t>
  </si>
  <si>
    <t>PAGADO</t>
  </si>
  <si>
    <t>EJERCIDO</t>
  </si>
  <si>
    <t>POR EJERCER</t>
  </si>
  <si>
    <t>1000</t>
  </si>
  <si>
    <t xml:space="preserve">Servicios personales                                                                                       </t>
  </si>
  <si>
    <t>1100</t>
  </si>
  <si>
    <t xml:space="preserve">Remuneraciones al personal de caracter permanente                                                          </t>
  </si>
  <si>
    <t>1130</t>
  </si>
  <si>
    <t xml:space="preserve">Sueldos base al personal permanente                                                                        </t>
  </si>
  <si>
    <t>1131</t>
  </si>
  <si>
    <t xml:space="preserve">Sueldo base                                                                                                </t>
  </si>
  <si>
    <t>1132</t>
  </si>
  <si>
    <t xml:space="preserve">Otro sueldo magisterio                                                                                     </t>
  </si>
  <si>
    <t>1133</t>
  </si>
  <si>
    <t xml:space="preserve">Hora clase                                                                                                 </t>
  </si>
  <si>
    <t>1134</t>
  </si>
  <si>
    <t xml:space="preserve">Carrera magisterial                                                                                        </t>
  </si>
  <si>
    <t>1135</t>
  </si>
  <si>
    <t xml:space="preserve">Carrera docente                                                                                            </t>
  </si>
  <si>
    <t>1200</t>
  </si>
  <si>
    <t xml:space="preserve">Remuneraciones al personal de caracter transitorio                                                         </t>
  </si>
  <si>
    <t>1220</t>
  </si>
  <si>
    <t xml:space="preserve">Sueldos base al personal eventual                                                                          </t>
  </si>
  <si>
    <t>1221</t>
  </si>
  <si>
    <t xml:space="preserve">Sueldo por Interinato                                                                                      </t>
  </si>
  <si>
    <t>1222</t>
  </si>
  <si>
    <t xml:space="preserve">Sueldos y salarios compactados al personal eventual                                                        </t>
  </si>
  <si>
    <t>1230</t>
  </si>
  <si>
    <t xml:space="preserve">Retribuciones por servicios de caracter social                                                             </t>
  </si>
  <si>
    <t>1231</t>
  </si>
  <si>
    <t xml:space="preserve">Compensacion por servicio social                                                                           </t>
  </si>
  <si>
    <t>1240</t>
  </si>
  <si>
    <t>Retribucion a los representantes de los trabajadores y de los patrones en la Junta de Conciliacion y Arbitr</t>
  </si>
  <si>
    <t>1241</t>
  </si>
  <si>
    <t xml:space="preserve">Compensacion a representante                                                                               </t>
  </si>
  <si>
    <t>1300</t>
  </si>
  <si>
    <t xml:space="preserve">Remuneraciones adicionales y especiales                                                                    </t>
  </si>
  <si>
    <t>1310</t>
  </si>
  <si>
    <t xml:space="preserve">Primas por anos de servicio efectivos prestados                                                            </t>
  </si>
  <si>
    <t>1311</t>
  </si>
  <si>
    <t xml:space="preserve">Prima por anos de servicio                                                                                 </t>
  </si>
  <si>
    <t>1312</t>
  </si>
  <si>
    <t xml:space="preserve">Prima de antiguedad                                                                                        </t>
  </si>
  <si>
    <t>1313</t>
  </si>
  <si>
    <t xml:space="preserve">Prima adicional por permanencia en el servicio                                                             </t>
  </si>
  <si>
    <t>1320</t>
  </si>
  <si>
    <t xml:space="preserve">Primas de vacaciones dominical y gratificacion de fin de ano                                              </t>
  </si>
  <si>
    <t>1321</t>
  </si>
  <si>
    <t xml:space="preserve">Prima vacacional                                                                                           </t>
  </si>
  <si>
    <t>1322</t>
  </si>
  <si>
    <t xml:space="preserve">Aguinaldo                                                                                                  </t>
  </si>
  <si>
    <t>1323</t>
  </si>
  <si>
    <t xml:space="preserve">Aguinaldo de eventuales                                                                                    </t>
  </si>
  <si>
    <t>1324</t>
  </si>
  <si>
    <t xml:space="preserve">Vacaciones no disfrutadas por finiquito                                                                    </t>
  </si>
  <si>
    <t>1325</t>
  </si>
  <si>
    <t xml:space="preserve">Prima dominical                                                                                            </t>
  </si>
  <si>
    <t>1330</t>
  </si>
  <si>
    <t xml:space="preserve">Horas extraordinarias                                                                                      </t>
  </si>
  <si>
    <t>1331</t>
  </si>
  <si>
    <t xml:space="preserve">Remuneraciones por horas extraordinarias                                                                   </t>
  </si>
  <si>
    <t>1340</t>
  </si>
  <si>
    <t xml:space="preserve">Compensaciones                                                                                             </t>
  </si>
  <si>
    <t>1341</t>
  </si>
  <si>
    <t xml:space="preserve">Compensacion                                                                                               </t>
  </si>
  <si>
    <t>1343</t>
  </si>
  <si>
    <t xml:space="preserve">Compensacion por riesgo profesional                                                                        </t>
  </si>
  <si>
    <t>1344</t>
  </si>
  <si>
    <t xml:space="preserve">Compensacion por retabulacion                                                                              </t>
  </si>
  <si>
    <t>1345</t>
  </si>
  <si>
    <t xml:space="preserve">Gratificacion                                                                                              </t>
  </si>
  <si>
    <t>1346</t>
  </si>
  <si>
    <t xml:space="preserve">Gratificacion por convenio                                                                                 </t>
  </si>
  <si>
    <t>1347</t>
  </si>
  <si>
    <t xml:space="preserve">Gratificacion por productividad                                                                            </t>
  </si>
  <si>
    <t>1348</t>
  </si>
  <si>
    <t xml:space="preserve">Labores docentes                                                                                           </t>
  </si>
  <si>
    <t>1349</t>
  </si>
  <si>
    <t xml:space="preserve">Estudios superiores                                                                                        </t>
  </si>
  <si>
    <t>1370</t>
  </si>
  <si>
    <t xml:space="preserve">Honorarios especiales                                                                                      </t>
  </si>
  <si>
    <t>1371</t>
  </si>
  <si>
    <t>1400</t>
  </si>
  <si>
    <t xml:space="preserve">Seguridad social                                                                                           </t>
  </si>
  <si>
    <t>1410</t>
  </si>
  <si>
    <t xml:space="preserve">Aportaciones de seguridad social                                                                           </t>
  </si>
  <si>
    <t>1412</t>
  </si>
  <si>
    <t xml:space="preserve">Aportaciones de servicio de salud                                                                          </t>
  </si>
  <si>
    <t>1413</t>
  </si>
  <si>
    <t xml:space="preserve">Aportaciones al sistema solidario de reparto                                                               </t>
  </si>
  <si>
    <t>1414</t>
  </si>
  <si>
    <t xml:space="preserve">Aportaciones del sistema de capitalizacion individual                                                      </t>
  </si>
  <si>
    <t>1415</t>
  </si>
  <si>
    <t xml:space="preserve">Aportaciones para financiar los gastos generales de administracion del ISSEMYM                             </t>
  </si>
  <si>
    <t>1416</t>
  </si>
  <si>
    <t xml:space="preserve">Aportaciones para riesgo de trabajo                                                                        </t>
  </si>
  <si>
    <t>1440</t>
  </si>
  <si>
    <t xml:space="preserve">Aportaciones para seguros                                                                                  </t>
  </si>
  <si>
    <t>1441</t>
  </si>
  <si>
    <t xml:space="preserve">Seguros y fianzas                                                                                          </t>
  </si>
  <si>
    <t>1500</t>
  </si>
  <si>
    <t xml:space="preserve">Otras prestaciones sociales y economicas                                                                   </t>
  </si>
  <si>
    <t>1510</t>
  </si>
  <si>
    <t xml:space="preserve">Cuotas para el fondo de ahorro y fondo de trabajo                                                          </t>
  </si>
  <si>
    <t>1511</t>
  </si>
  <si>
    <t xml:space="preserve">Cuotas para fondo de retiro                                                                                </t>
  </si>
  <si>
    <t>1512</t>
  </si>
  <si>
    <t xml:space="preserve">Seguro de separacion individualizado                                                                       </t>
  </si>
  <si>
    <t>1520</t>
  </si>
  <si>
    <t xml:space="preserve">Indemnizaciones                                                                                            </t>
  </si>
  <si>
    <t>1521</t>
  </si>
  <si>
    <t xml:space="preserve">Indemnizacion por accidentes de trabajo                                                                    </t>
  </si>
  <si>
    <t>1522</t>
  </si>
  <si>
    <t xml:space="preserve">Liquidaciones por indemnizaciones por sueldos y salarios caidos                                           </t>
  </si>
  <si>
    <t>1530</t>
  </si>
  <si>
    <t xml:space="preserve">Prestaciones y haberes de retiro                                                                           </t>
  </si>
  <si>
    <t>1531</t>
  </si>
  <si>
    <t xml:space="preserve">Prima por jubilacion                                                                                       </t>
  </si>
  <si>
    <t>1540</t>
  </si>
  <si>
    <t xml:space="preserve">Prestaciones contractuales                                                                                 </t>
  </si>
  <si>
    <t>1541</t>
  </si>
  <si>
    <t xml:space="preserve">Becas para hijos de trabajadores sindicalizados                                                            </t>
  </si>
  <si>
    <t>1542</t>
  </si>
  <si>
    <t xml:space="preserve">Dias civicos y economicos                                                                                  </t>
  </si>
  <si>
    <t>1543</t>
  </si>
  <si>
    <t xml:space="preserve">Gastos relacionados al magisterio                                                                          </t>
  </si>
  <si>
    <t>1544</t>
  </si>
  <si>
    <t xml:space="preserve">Dia del maestro y del servidor publico                                                                     </t>
  </si>
  <si>
    <t>1545</t>
  </si>
  <si>
    <t xml:space="preserve">Estudios de postgrado                                                                                      </t>
  </si>
  <si>
    <t>1546</t>
  </si>
  <si>
    <t xml:space="preserve">Otros gastos derivados de convenio                                                                         </t>
  </si>
  <si>
    <t>1547</t>
  </si>
  <si>
    <t xml:space="preserve">Asignaciones extraordinarias para servidores publicos sindicalizados                                       </t>
  </si>
  <si>
    <t>1550</t>
  </si>
  <si>
    <t xml:space="preserve">Apoyos a la capacitacion de los servidores publicos                                                        </t>
  </si>
  <si>
    <t>1551</t>
  </si>
  <si>
    <t xml:space="preserve">Becas institucionales                                                                                      </t>
  </si>
  <si>
    <t>1590</t>
  </si>
  <si>
    <t>1591</t>
  </si>
  <si>
    <t xml:space="preserve">Elaboracion de tesis                                                                                       </t>
  </si>
  <si>
    <t>1592</t>
  </si>
  <si>
    <t xml:space="preserve">Seguro de vida                                                                                             </t>
  </si>
  <si>
    <t>1593</t>
  </si>
  <si>
    <t xml:space="preserve">Viaticos                                                                                                   </t>
  </si>
  <si>
    <t>1594</t>
  </si>
  <si>
    <t xml:space="preserve">Diferencial por escuelas                                                                                   </t>
  </si>
  <si>
    <t>1595</t>
  </si>
  <si>
    <t xml:space="preserve">Despensa                                                                                                   </t>
  </si>
  <si>
    <t>1600</t>
  </si>
  <si>
    <t xml:space="preserve">Previsiones                                                                                                </t>
  </si>
  <si>
    <t>1610</t>
  </si>
  <si>
    <t xml:space="preserve">Previsiones de caracter laboral economica y de seguridad social                                           </t>
  </si>
  <si>
    <t>1611</t>
  </si>
  <si>
    <t>1700</t>
  </si>
  <si>
    <t xml:space="preserve">Pago de estimulos a servidores publicos                                                                    </t>
  </si>
  <si>
    <t>1710</t>
  </si>
  <si>
    <t xml:space="preserve">Estimulos                                                                                                  </t>
  </si>
  <si>
    <t>1711</t>
  </si>
  <si>
    <t xml:space="preserve">Reconocimiento a servidores publicos                                                                       </t>
  </si>
  <si>
    <t>1712</t>
  </si>
  <si>
    <t xml:space="preserve">Estimulos por puntualidad y asistencia                                                                     </t>
  </si>
  <si>
    <t>1720</t>
  </si>
  <si>
    <t xml:space="preserve">Recompensas                                                                                                </t>
  </si>
  <si>
    <t>1721</t>
  </si>
  <si>
    <t>2000</t>
  </si>
  <si>
    <t xml:space="preserve">Materiales y suministros                                                                                   </t>
  </si>
  <si>
    <t>2100</t>
  </si>
  <si>
    <t xml:space="preserve">Materiales de administracion emision de documentos y articulos oficiales                                  </t>
  </si>
  <si>
    <t>2110</t>
  </si>
  <si>
    <t xml:space="preserve">Materiales utiles y equipos menores de oficina                                                            </t>
  </si>
  <si>
    <t>2111</t>
  </si>
  <si>
    <t xml:space="preserve">Materiales y utiles de oficina                                                                             </t>
  </si>
  <si>
    <t>2112</t>
  </si>
  <si>
    <t xml:space="preserve">Enseres de oficina                                                                                         </t>
  </si>
  <si>
    <t>2120</t>
  </si>
  <si>
    <t xml:space="preserve">Materiales y utiles de impresion y reproduccion                                                            </t>
  </si>
  <si>
    <t>2121</t>
  </si>
  <si>
    <t xml:space="preserve">Material y utiles de imprenta y reproduccion                                                               </t>
  </si>
  <si>
    <t>2122</t>
  </si>
  <si>
    <t xml:space="preserve">Material de foto cine y grabacion                                                                         </t>
  </si>
  <si>
    <t>2130</t>
  </si>
  <si>
    <t xml:space="preserve">Material estadistico y geografico                                                                          </t>
  </si>
  <si>
    <t>2131</t>
  </si>
  <si>
    <t>2140</t>
  </si>
  <si>
    <t xml:space="preserve">Materiales utiles y equipos menores de tecnologias de la informacion y comunicaciones                      </t>
  </si>
  <si>
    <t>2141</t>
  </si>
  <si>
    <t xml:space="preserve">Materiales y utiles para el procesamiento en equipos y bienes informaticos                                 </t>
  </si>
  <si>
    <t>2150</t>
  </si>
  <si>
    <t xml:space="preserve">Material impreso e informacion digital                                                                     </t>
  </si>
  <si>
    <t>2151</t>
  </si>
  <si>
    <t xml:space="preserve">Material de informacion                                                                                    </t>
  </si>
  <si>
    <t>2160</t>
  </si>
  <si>
    <t xml:space="preserve">Material de limpieza                                                                                       </t>
  </si>
  <si>
    <t>2161</t>
  </si>
  <si>
    <t xml:space="preserve">Material y enseres de limpieza                                                                             </t>
  </si>
  <si>
    <t>2170</t>
  </si>
  <si>
    <t xml:space="preserve">Materiales y utiles de ensenanza                                                                           </t>
  </si>
  <si>
    <t>2171</t>
  </si>
  <si>
    <t xml:space="preserve">Material didactico                                                                                         </t>
  </si>
  <si>
    <t>2180</t>
  </si>
  <si>
    <t xml:space="preserve">Materiales para el registro e identificacion de bienes y personas                                          </t>
  </si>
  <si>
    <t>2181</t>
  </si>
  <si>
    <t xml:space="preserve">Material para identificacion y registro                                                                    </t>
  </si>
  <si>
    <t>2200</t>
  </si>
  <si>
    <t xml:space="preserve">Alimentos y utensilios                                                                                     </t>
  </si>
  <si>
    <t>2210</t>
  </si>
  <si>
    <t xml:space="preserve">Productos alimenticios para personas                                                                       </t>
  </si>
  <si>
    <t>2211</t>
  </si>
  <si>
    <t>2220</t>
  </si>
  <si>
    <t xml:space="preserve">Productos alimenticios para animales                                                                       </t>
  </si>
  <si>
    <t>2221</t>
  </si>
  <si>
    <t xml:space="preserve">Equipamiento y enseres para animales                                                                       </t>
  </si>
  <si>
    <t>2222</t>
  </si>
  <si>
    <t>2230</t>
  </si>
  <si>
    <t xml:space="preserve">Utensilios para el servicio de alimentacion                                                                </t>
  </si>
  <si>
    <t>2231</t>
  </si>
  <si>
    <t>2300</t>
  </si>
  <si>
    <t xml:space="preserve">Materias primas y materiales de produccion y comercializacion                                              </t>
  </si>
  <si>
    <t>2310</t>
  </si>
  <si>
    <t xml:space="preserve">Productos alimenticios agropecuarios y forestales adquiridos como materia prima                           </t>
  </si>
  <si>
    <t>2311</t>
  </si>
  <si>
    <t xml:space="preserve">Materias primas y materiales de produccion                                                                 </t>
  </si>
  <si>
    <t>2320</t>
  </si>
  <si>
    <t xml:space="preserve">Insumos textiles adquiridos como materia prima                                                             </t>
  </si>
  <si>
    <t>2321</t>
  </si>
  <si>
    <t xml:space="preserve">Materias primas textiles                                                                                   </t>
  </si>
  <si>
    <t>2330</t>
  </si>
  <si>
    <t xml:space="preserve">Productos de papel carton e impresos adquiridos como materia prima                                        </t>
  </si>
  <si>
    <t>2331</t>
  </si>
  <si>
    <t>2340</t>
  </si>
  <si>
    <t xml:space="preserve">Combustibles lubricantes aditivos carbon y sus derivados adquiridos como materia prima                 </t>
  </si>
  <si>
    <t>2341</t>
  </si>
  <si>
    <t>2350</t>
  </si>
  <si>
    <t xml:space="preserve">Productos quimicos farmaceuticos y de laboratorio adquiridos como materia prima                           </t>
  </si>
  <si>
    <t>2351</t>
  </si>
  <si>
    <t>2370</t>
  </si>
  <si>
    <t xml:space="preserve">Productos de cuero piel plastico y hule adquiridos como materia prima                                    </t>
  </si>
  <si>
    <t>2371</t>
  </si>
  <si>
    <t>2390</t>
  </si>
  <si>
    <t xml:space="preserve">Otros productos adquiridos como materia prima                                                              </t>
  </si>
  <si>
    <t>2391</t>
  </si>
  <si>
    <t>2400</t>
  </si>
  <si>
    <t xml:space="preserve">Materiales y articulos de construccion y de reparacion                                                     </t>
  </si>
  <si>
    <t>2410</t>
  </si>
  <si>
    <t xml:space="preserve">Productos minerales no metalicos                                                                           </t>
  </si>
  <si>
    <t>2411</t>
  </si>
  <si>
    <t>2420</t>
  </si>
  <si>
    <t xml:space="preserve">Cemento y productos de concreto                                                                            </t>
  </si>
  <si>
    <t>2421</t>
  </si>
  <si>
    <t>2430</t>
  </si>
  <si>
    <t xml:space="preserve">Cal yeso y productos de yeso                                                                              </t>
  </si>
  <si>
    <t>2431</t>
  </si>
  <si>
    <t>2440</t>
  </si>
  <si>
    <t xml:space="preserve">Madera y productos de madera                                                                               </t>
  </si>
  <si>
    <t>2441</t>
  </si>
  <si>
    <t>2450</t>
  </si>
  <si>
    <t xml:space="preserve">Vidrio y productos de vidrio                                                                               </t>
  </si>
  <si>
    <t>2451</t>
  </si>
  <si>
    <t>2460</t>
  </si>
  <si>
    <t xml:space="preserve">Material electrico y electronico                                                                           </t>
  </si>
  <si>
    <t>2461</t>
  </si>
  <si>
    <t>2470</t>
  </si>
  <si>
    <t xml:space="preserve">Articulos metalicos para la construccion                                                                   </t>
  </si>
  <si>
    <t>2471</t>
  </si>
  <si>
    <t>2480</t>
  </si>
  <si>
    <t xml:space="preserve">Materiales complementarios                                                                                 </t>
  </si>
  <si>
    <t>2481</t>
  </si>
  <si>
    <t>2482</t>
  </si>
  <si>
    <t xml:space="preserve">Material de senalizacion                                                                                   </t>
  </si>
  <si>
    <t>2483</t>
  </si>
  <si>
    <t xml:space="preserve">arboles y plantas de ornato                                                                                </t>
  </si>
  <si>
    <t>2490</t>
  </si>
  <si>
    <t xml:space="preserve">Otros materiales y articulos de construccion y reparacion                                                  </t>
  </si>
  <si>
    <t>2491</t>
  </si>
  <si>
    <t xml:space="preserve">Materiales de construccion                                                                                 </t>
  </si>
  <si>
    <t>2492</t>
  </si>
  <si>
    <t xml:space="preserve">Estructuras y manufacturas para todo tipo de construccion                                                  </t>
  </si>
  <si>
    <t>2500</t>
  </si>
  <si>
    <t xml:space="preserve">Productos quimicos farmaceuticos y de laboratorio                                                         </t>
  </si>
  <si>
    <t>2510</t>
  </si>
  <si>
    <t xml:space="preserve">Productos quimicos basicos                                                                                 </t>
  </si>
  <si>
    <t>2511</t>
  </si>
  <si>
    <t xml:space="preserve">Sustancias quimicas                                                                                        </t>
  </si>
  <si>
    <t>2520</t>
  </si>
  <si>
    <t xml:space="preserve">Fertilizantes pesticidas y otros agroquimicos                                                             </t>
  </si>
  <si>
    <t>2521</t>
  </si>
  <si>
    <t xml:space="preserve">Plaguicidas abonos y fertilizantes                                                                        </t>
  </si>
  <si>
    <t>2530</t>
  </si>
  <si>
    <t xml:space="preserve">Medicinas y productos farmaceuticos                                                                        </t>
  </si>
  <si>
    <t>2531</t>
  </si>
  <si>
    <t>2540</t>
  </si>
  <si>
    <t xml:space="preserve">Materiales accesorios y suministros medicos                                                               </t>
  </si>
  <si>
    <t>2541</t>
  </si>
  <si>
    <t>2550</t>
  </si>
  <si>
    <t xml:space="preserve">Materiales accesorios y suministros de laboratorio                                                        </t>
  </si>
  <si>
    <t>2551</t>
  </si>
  <si>
    <t>2560</t>
  </si>
  <si>
    <t xml:space="preserve">Fibras sinteticas hules plasticos y derivados                                                            </t>
  </si>
  <si>
    <t>2561</t>
  </si>
  <si>
    <t>2590</t>
  </si>
  <si>
    <t xml:space="preserve">Otros productos quimicos                                                                                   </t>
  </si>
  <si>
    <t>2591</t>
  </si>
  <si>
    <t>2600</t>
  </si>
  <si>
    <t xml:space="preserve">Combustibles lubricantes y aditivos                                                                       </t>
  </si>
  <si>
    <t>2610</t>
  </si>
  <si>
    <t>2611</t>
  </si>
  <si>
    <t>2700</t>
  </si>
  <si>
    <t xml:space="preserve">Vestuario blancos prendas de proteccion y articulos deportivos                                           </t>
  </si>
  <si>
    <t>2710</t>
  </si>
  <si>
    <t xml:space="preserve">Vestuario y uniformes                                                                                      </t>
  </si>
  <si>
    <t>2711</t>
  </si>
  <si>
    <t>2720</t>
  </si>
  <si>
    <t xml:space="preserve">Prendas de seguridad y proteccion personal                                                                 </t>
  </si>
  <si>
    <t>2721</t>
  </si>
  <si>
    <t>2730</t>
  </si>
  <si>
    <t xml:space="preserve">Articulos deportivos                                                                                       </t>
  </si>
  <si>
    <t>2731</t>
  </si>
  <si>
    <t>2740</t>
  </si>
  <si>
    <t xml:space="preserve">Productos textiles                                                                                         </t>
  </si>
  <si>
    <t>2741</t>
  </si>
  <si>
    <t>2750</t>
  </si>
  <si>
    <t xml:space="preserve">Blancos y otros productos textiles excepto prendas de vestir                                              </t>
  </si>
  <si>
    <t>2751</t>
  </si>
  <si>
    <t xml:space="preserve">Blancos y otros productos textiles                                                                         </t>
  </si>
  <si>
    <t>2800</t>
  </si>
  <si>
    <t xml:space="preserve">Materiales y suministros para seguridad                                                                    </t>
  </si>
  <si>
    <t>2830</t>
  </si>
  <si>
    <t xml:space="preserve">Prendas de proteccion para la seguridad publica y nacional                                                 </t>
  </si>
  <si>
    <t>2831</t>
  </si>
  <si>
    <t xml:space="preserve">Prendas de proteccion                                                                                      </t>
  </si>
  <si>
    <t>2900</t>
  </si>
  <si>
    <t xml:space="preserve">Herramientas refacciones y accesorios menores                                                             </t>
  </si>
  <si>
    <t>2910</t>
  </si>
  <si>
    <t xml:space="preserve">Herramientas menores                                                                                       </t>
  </si>
  <si>
    <t>2911</t>
  </si>
  <si>
    <t xml:space="preserve">Refacciones accesorios y herramientas                                                                     </t>
  </si>
  <si>
    <t>2920</t>
  </si>
  <si>
    <t xml:space="preserve">Refacciones y accesorios menores de edificios                                                              </t>
  </si>
  <si>
    <t>2921</t>
  </si>
  <si>
    <t>2930</t>
  </si>
  <si>
    <t xml:space="preserve">Refacciones y accesorios menores de mobiliario y equipo de administracion educacional y recreativo        </t>
  </si>
  <si>
    <t>2931</t>
  </si>
  <si>
    <t>2940</t>
  </si>
  <si>
    <t xml:space="preserve">Refacciones y accesorios menores de equipo de computo y tecnologias de la informacion                      </t>
  </si>
  <si>
    <t>2941</t>
  </si>
  <si>
    <t xml:space="preserve">Refacciones y accesorios para equipo de computo                                                            </t>
  </si>
  <si>
    <t>2950</t>
  </si>
  <si>
    <t xml:space="preserve">Refacciones y accesorios menores de equipo e instrumental medico y de laboratorio                          </t>
  </si>
  <si>
    <t>2951</t>
  </si>
  <si>
    <t>2960</t>
  </si>
  <si>
    <t xml:space="preserve">Refacciones y accesorios menores para equipo de transporte                                                 </t>
  </si>
  <si>
    <t>2961</t>
  </si>
  <si>
    <t>2970</t>
  </si>
  <si>
    <t xml:space="preserve">Refacciones y accesorios menores de equipo de defensa y seguridad                                          </t>
  </si>
  <si>
    <t>2971</t>
  </si>
  <si>
    <t xml:space="preserve">Articulos para la extincion de incendios                                                                   </t>
  </si>
  <si>
    <t>2972</t>
  </si>
  <si>
    <t xml:space="preserve">Refacciones y accesorios menores para equipo de defensa                                                    </t>
  </si>
  <si>
    <t>2980</t>
  </si>
  <si>
    <t xml:space="preserve">Refacciones y accesorios menores de maquinaria y otros equipos                                             </t>
  </si>
  <si>
    <t>2981</t>
  </si>
  <si>
    <t>2990</t>
  </si>
  <si>
    <t xml:space="preserve">Refacciones y accesorios menores otros bienes muebles                                                      </t>
  </si>
  <si>
    <t>2992</t>
  </si>
  <si>
    <t xml:space="preserve">Otros enseres                                                                                              </t>
  </si>
  <si>
    <t>3000</t>
  </si>
  <si>
    <t xml:space="preserve">Servicios generales                                                                                        </t>
  </si>
  <si>
    <t>3100</t>
  </si>
  <si>
    <t xml:space="preserve">Servicios basicos                                                                                          </t>
  </si>
  <si>
    <t>3110</t>
  </si>
  <si>
    <t xml:space="preserve">Energia electrica                                                                                          </t>
  </si>
  <si>
    <t>3111</t>
  </si>
  <si>
    <t xml:space="preserve">Servicio de energia electrica                                                                              </t>
  </si>
  <si>
    <t>3120</t>
  </si>
  <si>
    <t xml:space="preserve">Gas                                                                                                        </t>
  </si>
  <si>
    <t>3121</t>
  </si>
  <si>
    <t>3130</t>
  </si>
  <si>
    <t xml:space="preserve">Agua                                                                                                       </t>
  </si>
  <si>
    <t>3131</t>
  </si>
  <si>
    <t xml:space="preserve">Servicio de agua                                                                                           </t>
  </si>
  <si>
    <t>3140</t>
  </si>
  <si>
    <t xml:space="preserve">Telefonia tradicional                                                                                      </t>
  </si>
  <si>
    <t>3141</t>
  </si>
  <si>
    <t xml:space="preserve">Servicio de telefonia convencional                                                                         </t>
  </si>
  <si>
    <t>3150</t>
  </si>
  <si>
    <t xml:space="preserve">Telefonia celular                                                                                          </t>
  </si>
  <si>
    <t>3151</t>
  </si>
  <si>
    <t xml:space="preserve">Servicio de telefonia celular                                                                              </t>
  </si>
  <si>
    <t>3160</t>
  </si>
  <si>
    <t xml:space="preserve">Servicios de telecomunicaciones y satelites                                                                </t>
  </si>
  <si>
    <t>3161</t>
  </si>
  <si>
    <t xml:space="preserve">Servicios de radiolocalizacion y telecomunicacion                                                          </t>
  </si>
  <si>
    <t>3162</t>
  </si>
  <si>
    <t xml:space="preserve">Servicios de conduccion de senales analogicas y digitales                                                  </t>
  </si>
  <si>
    <t>3170</t>
  </si>
  <si>
    <t xml:space="preserve">Servicios de acceso de Internet redes y procesamiento de informacion                                      </t>
  </si>
  <si>
    <t>3171</t>
  </si>
  <si>
    <t xml:space="preserve">Servicios de acceso a internet                                                                             </t>
  </si>
  <si>
    <t>3180</t>
  </si>
  <si>
    <t xml:space="preserve">Servicios postales y telegraficos                                                                          </t>
  </si>
  <si>
    <t>3181</t>
  </si>
  <si>
    <t xml:space="preserve">Servicio postal y telegrafico                                                                              </t>
  </si>
  <si>
    <t>3190</t>
  </si>
  <si>
    <t xml:space="preserve">Servicios integrales y otros servicios                                                                     </t>
  </si>
  <si>
    <t>3191</t>
  </si>
  <si>
    <t xml:space="preserve">Servicios de telecomunicacion especializados                                                               </t>
  </si>
  <si>
    <t>3192</t>
  </si>
  <si>
    <t xml:space="preserve">Servicios de informacion mediante telecomunicaciones especializadas                                       </t>
  </si>
  <si>
    <t>3200</t>
  </si>
  <si>
    <t xml:space="preserve">Servicios de arrendamiento                                                                                 </t>
  </si>
  <si>
    <t>3210</t>
  </si>
  <si>
    <t xml:space="preserve">Arrendamiento de terrenos                                                                                  </t>
  </si>
  <si>
    <t>3211</t>
  </si>
  <si>
    <t>3220</t>
  </si>
  <si>
    <t xml:space="preserve">Arrendamiento de edificios                                                                                 </t>
  </si>
  <si>
    <t>3221</t>
  </si>
  <si>
    <t xml:space="preserve">Arrendamiento de edificios y locales                                                                       </t>
  </si>
  <si>
    <t>3230</t>
  </si>
  <si>
    <t xml:space="preserve">Arrendamiento de mobiliario y equipo de administracion educacional y recreativo                           </t>
  </si>
  <si>
    <t>3231</t>
  </si>
  <si>
    <t xml:space="preserve">Arrendamiento de equipo y bienes informaticos                                                              </t>
  </si>
  <si>
    <t>3250</t>
  </si>
  <si>
    <t xml:space="preserve">Arrendamiento de equipo de transporte                                                                      </t>
  </si>
  <si>
    <t>3251</t>
  </si>
  <si>
    <t xml:space="preserve">Arrendamiento de vehiculos                                                                                 </t>
  </si>
  <si>
    <t>3260</t>
  </si>
  <si>
    <t xml:space="preserve">Arrendamiento de maquinaria otros equipos y herramientas                                                  </t>
  </si>
  <si>
    <t>3261</t>
  </si>
  <si>
    <t xml:space="preserve">Arrendamiento de maquinaria y equipo                                                                       </t>
  </si>
  <si>
    <t>3270</t>
  </si>
  <si>
    <t xml:space="preserve">Arrendamiento de activos intangibles                                                                       </t>
  </si>
  <si>
    <t>3271</t>
  </si>
  <si>
    <t>3290</t>
  </si>
  <si>
    <t xml:space="preserve">Otros arrendamientos                                                                                       </t>
  </si>
  <si>
    <t>3291</t>
  </si>
  <si>
    <t xml:space="preserve">Arrendamiento de equipo para el suministro de sustancias y productos quimicos                              </t>
  </si>
  <si>
    <t>3300</t>
  </si>
  <si>
    <t xml:space="preserve">Servicios profesionales cientificos tecnicos y otros servicios                                           </t>
  </si>
  <si>
    <t>3310</t>
  </si>
  <si>
    <t xml:space="preserve">Servicios legales de contabilidad auditoria y relacionados                                               </t>
  </si>
  <si>
    <t>3311</t>
  </si>
  <si>
    <t xml:space="preserve">Asesorias asociadas a convenios o acuerdos                                                                 </t>
  </si>
  <si>
    <t>3320</t>
  </si>
  <si>
    <t xml:space="preserve">Servicios de diseno arquitectura ingenieria y actividades relacionadas                                   </t>
  </si>
  <si>
    <t>3321</t>
  </si>
  <si>
    <t xml:space="preserve">Servicios estadisticos y geograficos                                                                       </t>
  </si>
  <si>
    <t>3330</t>
  </si>
  <si>
    <t xml:space="preserve">Servicios de consultoria administrativa procesos tecnica y en tecnologias de la informacion              </t>
  </si>
  <si>
    <t>3331</t>
  </si>
  <si>
    <t xml:space="preserve">Servicios informaticos                                                                                     </t>
  </si>
  <si>
    <t>3340</t>
  </si>
  <si>
    <t xml:space="preserve">Servicios de capacitacion                                                                                  </t>
  </si>
  <si>
    <t>3341</t>
  </si>
  <si>
    <t xml:space="preserve">Capacitacion                                                                                               </t>
  </si>
  <si>
    <t>3350</t>
  </si>
  <si>
    <t xml:space="preserve">Servicios de investigacion cientifica y desarrollo                                                         </t>
  </si>
  <si>
    <t>3351</t>
  </si>
  <si>
    <t>3360</t>
  </si>
  <si>
    <t xml:space="preserve">Servicios de apoyo administrativo traduccion fotocopiado e impresion                                     </t>
  </si>
  <si>
    <t>3361</t>
  </si>
  <si>
    <t xml:space="preserve">Servicios de apoyo administrativo y fotocopiado                                                            </t>
  </si>
  <si>
    <t>3362</t>
  </si>
  <si>
    <t>Impresiones de documentos oficiales para la prestacion de servicios publicos identificacion formatos admi</t>
  </si>
  <si>
    <t>3363</t>
  </si>
  <si>
    <t xml:space="preserve">Servicios de impresion de documentos oficiales                                                            </t>
  </si>
  <si>
    <t>3370</t>
  </si>
  <si>
    <t xml:space="preserve">Servicios de proteccion y seguridad                                                                        </t>
  </si>
  <si>
    <t>3371</t>
  </si>
  <si>
    <t>3380</t>
  </si>
  <si>
    <t xml:space="preserve">Servicios de vigilancia                                                                                    </t>
  </si>
  <si>
    <t>3381</t>
  </si>
  <si>
    <t>3390</t>
  </si>
  <si>
    <t xml:space="preserve">Servicios profesionales cientificos y tecnicos integrales                                                 </t>
  </si>
  <si>
    <t>3391</t>
  </si>
  <si>
    <t xml:space="preserve">Servicios profesionales                                                                                    </t>
  </si>
  <si>
    <t>3400</t>
  </si>
  <si>
    <t xml:space="preserve">Servicios financieros bancarios y comerciales                                                             </t>
  </si>
  <si>
    <t>3410</t>
  </si>
  <si>
    <t xml:space="preserve">Servicios financieros y bancarios                                                                          </t>
  </si>
  <si>
    <t>3411</t>
  </si>
  <si>
    <t xml:space="preserve">Servicios bancarios y financieros                                                                          </t>
  </si>
  <si>
    <t>3430</t>
  </si>
  <si>
    <t xml:space="preserve">Servicios de recaudacion traslado y custodia de valores                                                   </t>
  </si>
  <si>
    <t>3431</t>
  </si>
  <si>
    <t xml:space="preserve">Gastos inherentes a la recaudacion                                                                         </t>
  </si>
  <si>
    <t>3440</t>
  </si>
  <si>
    <t xml:space="preserve">Seguros de responsabilidad patrimonial y fianzas                                                           </t>
  </si>
  <si>
    <t>3441</t>
  </si>
  <si>
    <t>3450</t>
  </si>
  <si>
    <t xml:space="preserve">Seguro de bienes patrimoniales                                                                             </t>
  </si>
  <si>
    <t>3451</t>
  </si>
  <si>
    <t>3460</t>
  </si>
  <si>
    <t xml:space="preserve">Almacenaje envase y embalaje                                                                              </t>
  </si>
  <si>
    <t>3461</t>
  </si>
  <si>
    <t xml:space="preserve">Almacenaje embalaje y envase                                                                              </t>
  </si>
  <si>
    <t>3470</t>
  </si>
  <si>
    <t xml:space="preserve">Fletes y maniobras                                                                                         </t>
  </si>
  <si>
    <t>3471</t>
  </si>
  <si>
    <t>3500</t>
  </si>
  <si>
    <t xml:space="preserve">Servicios de instalacion reparacion mantenimiento y conservacion                                         </t>
  </si>
  <si>
    <t>3510</t>
  </si>
  <si>
    <t xml:space="preserve">Conservacion y mantenimiento menor de inmuebles                                                            </t>
  </si>
  <si>
    <t>3511</t>
  </si>
  <si>
    <t xml:space="preserve">Reparacion y mantenimiento de inmuebles                                                                    </t>
  </si>
  <si>
    <t>3512</t>
  </si>
  <si>
    <t xml:space="preserve">Adaptacion de locales almacenes bodegas y edificios                                                      </t>
  </si>
  <si>
    <t>3520</t>
  </si>
  <si>
    <t xml:space="preserve">Instalacion reparacion y mantenimiento de mobiliario y equipo de administracion educacional y recreativo </t>
  </si>
  <si>
    <t>3521</t>
  </si>
  <si>
    <t xml:space="preserve">Reparacion mantenimiento e instalacion de mobiliario y equipo de oficina                                  </t>
  </si>
  <si>
    <t>3530</t>
  </si>
  <si>
    <t xml:space="preserve">Instalacion reparacion y mantenimiento de equipo de computo y tecnologias de la informacion               </t>
  </si>
  <si>
    <t>3531</t>
  </si>
  <si>
    <t>Reparacion instalacion y mantenimiento de bienes informaticos microfilmacion y tecnologias de la informac</t>
  </si>
  <si>
    <t>3532</t>
  </si>
  <si>
    <t xml:space="preserve">Reparacion y mantenimiento para equipo y redes de tele y radio transmision                                 </t>
  </si>
  <si>
    <t>3540</t>
  </si>
  <si>
    <t xml:space="preserve">Instalacion reparacion y mantenimiento de equipo e instrumental medico y de laboratorio                   </t>
  </si>
  <si>
    <t>3541</t>
  </si>
  <si>
    <t xml:space="preserve">Reparacion instalacion y mantenimiento de equipo medico y de laboratorio                                  </t>
  </si>
  <si>
    <t>3550</t>
  </si>
  <si>
    <t xml:space="preserve">Reparacion y mantenimiento de equipo de transporte                                                         </t>
  </si>
  <si>
    <t>3551</t>
  </si>
  <si>
    <t xml:space="preserve">Reparacion y mantenimiento de vehiculos terrestres aereos y lacustres                                     </t>
  </si>
  <si>
    <t>3570</t>
  </si>
  <si>
    <t xml:space="preserve">Instalacion reparacion y mantenimiento de maquinaria otros equipos y herramienta                         </t>
  </si>
  <si>
    <t>3571</t>
  </si>
  <si>
    <t xml:space="preserve">Reparacion instalacion y mantenimiento de maquinaria equipo industrial y diverso                         </t>
  </si>
  <si>
    <t>3580</t>
  </si>
  <si>
    <t xml:space="preserve">Servicios de limpieza y manejo de desechos                                                                 </t>
  </si>
  <si>
    <t>3581</t>
  </si>
  <si>
    <t xml:space="preserve">Servicios de lavanderia limpieza e higiene                                                                </t>
  </si>
  <si>
    <t>3590</t>
  </si>
  <si>
    <t xml:space="preserve">Servicios de jardineria y fumigacion                                                                       </t>
  </si>
  <si>
    <t>3591</t>
  </si>
  <si>
    <t xml:space="preserve">Servicios de fumigacion                                                                                    </t>
  </si>
  <si>
    <t>3600</t>
  </si>
  <si>
    <t xml:space="preserve">Servicios de comunicacion social y publicidad                                                              </t>
  </si>
  <si>
    <t>3610</t>
  </si>
  <si>
    <t xml:space="preserve">Difusion por radio television y otros medios de mensajes sobre programas y actividades gubernamentales    </t>
  </si>
  <si>
    <t>3611</t>
  </si>
  <si>
    <t xml:space="preserve">Gastos de publicidad y propaganda                                                                          </t>
  </si>
  <si>
    <t>3612</t>
  </si>
  <si>
    <t xml:space="preserve">Publicaciones oficiales y de informacion en general para difusion                                          </t>
  </si>
  <si>
    <t>3620</t>
  </si>
  <si>
    <t>Difusion por radio television y otros medios de mensajes comerciales para promover la venta de bienes o se</t>
  </si>
  <si>
    <t>3621</t>
  </si>
  <si>
    <t xml:space="preserve">Gastos de publicidad en materia comercial                                                                  </t>
  </si>
  <si>
    <t>3630</t>
  </si>
  <si>
    <t xml:space="preserve">Servicios de creatividad preproduccion y produccion de publicidad excepto internet                       </t>
  </si>
  <si>
    <t>3631</t>
  </si>
  <si>
    <t>3640</t>
  </si>
  <si>
    <t xml:space="preserve">Servicios de revelado de fotografias                                                                       </t>
  </si>
  <si>
    <t>3641</t>
  </si>
  <si>
    <t xml:space="preserve">Servicios de fotografia                                                                                    </t>
  </si>
  <si>
    <t>3650</t>
  </si>
  <si>
    <t xml:space="preserve">Servicios de la industria filmica del sonido y del video                                                  </t>
  </si>
  <si>
    <t>3651</t>
  </si>
  <si>
    <t xml:space="preserve">Servicios de cine y grabacion                                                                              </t>
  </si>
  <si>
    <t>3660</t>
  </si>
  <si>
    <t xml:space="preserve">Servicios de creacion y difusion de contenido exclusivamente a traves de internet                          </t>
  </si>
  <si>
    <t>3661</t>
  </si>
  <si>
    <t xml:space="preserve">Servicios de creacion y difusion de contenido a traves de internet                                         </t>
  </si>
  <si>
    <t>3690</t>
  </si>
  <si>
    <t xml:space="preserve">Otros servicios de informacion                                                                             </t>
  </si>
  <si>
    <t>3691</t>
  </si>
  <si>
    <t>3700</t>
  </si>
  <si>
    <t xml:space="preserve">Servicios de traslado y viaticos                                                                           </t>
  </si>
  <si>
    <t>3710</t>
  </si>
  <si>
    <t xml:space="preserve">Pasajes aereos                                                                                             </t>
  </si>
  <si>
    <t>3711</t>
  </si>
  <si>
    <t xml:space="preserve">Transportacion aerea                                                                                       </t>
  </si>
  <si>
    <t>3720</t>
  </si>
  <si>
    <t xml:space="preserve">Pasajes terrestres                                                                                         </t>
  </si>
  <si>
    <t>3721</t>
  </si>
  <si>
    <t xml:space="preserve">Gastos de traslado por via terrestre                                                                       </t>
  </si>
  <si>
    <t>3730</t>
  </si>
  <si>
    <t xml:space="preserve">Pasajes maritimos lacustres y fluviales                                                                   </t>
  </si>
  <si>
    <t>3731</t>
  </si>
  <si>
    <t>3750</t>
  </si>
  <si>
    <t xml:space="preserve">Viaticos en el pais                                                                                        </t>
  </si>
  <si>
    <t>3751</t>
  </si>
  <si>
    <t xml:space="preserve">Gastos de alimentacion en territorio nacional                                                              </t>
  </si>
  <si>
    <t>3752</t>
  </si>
  <si>
    <t xml:space="preserve">Gastos de hospedaje en territorio nacional                                                                 </t>
  </si>
  <si>
    <t>3760</t>
  </si>
  <si>
    <t xml:space="preserve">Viaticos en el extranjero                                                                                  </t>
  </si>
  <si>
    <t>3761</t>
  </si>
  <si>
    <t xml:space="preserve">Gastos de alimentacion en el extranjero                                                                    </t>
  </si>
  <si>
    <t>3762</t>
  </si>
  <si>
    <t xml:space="preserve">Gastos de hospedaje en el extranjero                                                                       </t>
  </si>
  <si>
    <t>3763</t>
  </si>
  <si>
    <t xml:space="preserve">Gastos de arrendamiento de vehiculos en el extranjero                                                      </t>
  </si>
  <si>
    <t>3770</t>
  </si>
  <si>
    <t xml:space="preserve">Gastos de instalacion y traslado de menaje                                                                 </t>
  </si>
  <si>
    <t>3771</t>
  </si>
  <si>
    <t>3780</t>
  </si>
  <si>
    <t xml:space="preserve">Servicios integrales de traslado y viaticos                                                                </t>
  </si>
  <si>
    <t>3781</t>
  </si>
  <si>
    <t>3790</t>
  </si>
  <si>
    <t xml:space="preserve">Otros servicios de traslado y hospedaje                                                                    </t>
  </si>
  <si>
    <t>3791</t>
  </si>
  <si>
    <t>3800</t>
  </si>
  <si>
    <t xml:space="preserve">Servicios oficiales                                                                                        </t>
  </si>
  <si>
    <t>3820</t>
  </si>
  <si>
    <t xml:space="preserve">Gastos de orden social y cultural                                                                          </t>
  </si>
  <si>
    <t>3821</t>
  </si>
  <si>
    <t xml:space="preserve">Gastos de ceremonias oficiales y de orden social                                                           </t>
  </si>
  <si>
    <t>3822</t>
  </si>
  <si>
    <t xml:space="preserve">Espectaculos civicos y culturales                                                                          </t>
  </si>
  <si>
    <t>3830</t>
  </si>
  <si>
    <t xml:space="preserve">Congresos y convenciones                                                                                   </t>
  </si>
  <si>
    <t>3831</t>
  </si>
  <si>
    <t>3840</t>
  </si>
  <si>
    <t xml:space="preserve">Exposiciones                                                                                               </t>
  </si>
  <si>
    <t>3841</t>
  </si>
  <si>
    <t xml:space="preserve">Exposiciones y ferias                                                                                      </t>
  </si>
  <si>
    <t>3850</t>
  </si>
  <si>
    <t xml:space="preserve">Gastos de representacion                                                                                   </t>
  </si>
  <si>
    <t>3851</t>
  </si>
  <si>
    <t>3900</t>
  </si>
  <si>
    <t xml:space="preserve">Otros servicios generales                                                                                  </t>
  </si>
  <si>
    <t>3910</t>
  </si>
  <si>
    <t xml:space="preserve">Servicios funerarios y de cementerios                                                                      </t>
  </si>
  <si>
    <t>3911</t>
  </si>
  <si>
    <t>3920</t>
  </si>
  <si>
    <t xml:space="preserve">Impuestos y derechos                                                                                       </t>
  </si>
  <si>
    <t>3921</t>
  </si>
  <si>
    <t xml:space="preserve">Impuestos y derechos de exportacion                                                                        </t>
  </si>
  <si>
    <t>3922</t>
  </si>
  <si>
    <t xml:space="preserve">Otros impuestos y derechos                                                                                 </t>
  </si>
  <si>
    <t>3930</t>
  </si>
  <si>
    <t xml:space="preserve">Impuestos y derechos de importacion                                                                        </t>
  </si>
  <si>
    <t>3931</t>
  </si>
  <si>
    <t>3940</t>
  </si>
  <si>
    <t xml:space="preserve">Sentencias y resoluciones por autoridad competente                                                         </t>
  </si>
  <si>
    <t>3941</t>
  </si>
  <si>
    <t xml:space="preserve">Sentencias y resoluciones judiciales                                                                       </t>
  </si>
  <si>
    <t>3950</t>
  </si>
  <si>
    <t xml:space="preserve">Penas multas accesorios y actualizaciones                                                                </t>
  </si>
  <si>
    <t>3951</t>
  </si>
  <si>
    <t>3960</t>
  </si>
  <si>
    <t xml:space="preserve">Otros gastos por responsabilidades                                                                         </t>
  </si>
  <si>
    <t>3961</t>
  </si>
  <si>
    <t>3980</t>
  </si>
  <si>
    <t xml:space="preserve">Impuesto sobre nominas y otros que se deriven de una relacion laboral                                      </t>
  </si>
  <si>
    <t>3982</t>
  </si>
  <si>
    <t xml:space="preserve">Impuesto sobre erogaciones por remuneraciones al trabajo personal                                          </t>
  </si>
  <si>
    <t>3983</t>
  </si>
  <si>
    <t xml:space="preserve">Impuesto sobre la renta                                                                                    </t>
  </si>
  <si>
    <t>3990</t>
  </si>
  <si>
    <t>3991</t>
  </si>
  <si>
    <t xml:space="preserve">Cuotas y suscripciones                                                                                     </t>
  </si>
  <si>
    <t>3992</t>
  </si>
  <si>
    <t xml:space="preserve">Gastos de servicios menores                                                                                </t>
  </si>
  <si>
    <t>3993</t>
  </si>
  <si>
    <t xml:space="preserve">Estudios y analisis clinicos                                                                               </t>
  </si>
  <si>
    <t>3994</t>
  </si>
  <si>
    <t xml:space="preserve">Inscripciones y arbitrajes                                                                                 </t>
  </si>
  <si>
    <t>3995</t>
  </si>
  <si>
    <t xml:space="preserve">Diferencia por variacion en el tipo de cambio                                                              </t>
  </si>
  <si>
    <t>3996</t>
  </si>
  <si>
    <t xml:space="preserve">Subcontratacion de servicios con terceros                                                                  </t>
  </si>
  <si>
    <t>3997</t>
  </si>
  <si>
    <t xml:space="preserve">Proyectos para prestacion de servicios                                                                     </t>
  </si>
  <si>
    <t>4000</t>
  </si>
  <si>
    <t xml:space="preserve">Transferencias asignaciones subsidios y otras ayudas                                                     </t>
  </si>
  <si>
    <t>4100</t>
  </si>
  <si>
    <t xml:space="preserve">Transferencias internas y asignaciones al sector publico                                                   </t>
  </si>
  <si>
    <t>4120</t>
  </si>
  <si>
    <t xml:space="preserve">Asignaciones presupuestarias al poder legislativo                                                          </t>
  </si>
  <si>
    <t>4121</t>
  </si>
  <si>
    <t xml:space="preserve">Liberacion de recursos al poder legislativo                                                                </t>
  </si>
  <si>
    <t>4130</t>
  </si>
  <si>
    <t xml:space="preserve">Asignaciones presupuestarias al poder judicial                                                             </t>
  </si>
  <si>
    <t>4131</t>
  </si>
  <si>
    <t xml:space="preserve">Liberacion de recursos al poder judicial                                                                   </t>
  </si>
  <si>
    <t>4140</t>
  </si>
  <si>
    <t xml:space="preserve">Asignaciones presupuestarias a organos autonomos                                                           </t>
  </si>
  <si>
    <t>4141</t>
  </si>
  <si>
    <t xml:space="preserve">Liberacion de recursos a entes autonomos                                                                   </t>
  </si>
  <si>
    <t>4200</t>
  </si>
  <si>
    <t xml:space="preserve">Transferencias al resto del sector publico                                                                 </t>
  </si>
  <si>
    <t>4240</t>
  </si>
  <si>
    <t xml:space="preserve">Transferencias otorgadas a entidades federativas y municipios                                              </t>
  </si>
  <si>
    <t>4241</t>
  </si>
  <si>
    <t xml:space="preserve">Municipios comunidades y poblaciones                                                                      </t>
  </si>
  <si>
    <t>4300</t>
  </si>
  <si>
    <t xml:space="preserve">Subsidios y subvenciones                                                                                   </t>
  </si>
  <si>
    <t>4330</t>
  </si>
  <si>
    <t xml:space="preserve">Subsidios a la inversion                                                                                   </t>
  </si>
  <si>
    <t>4331</t>
  </si>
  <si>
    <t>4380</t>
  </si>
  <si>
    <t xml:space="preserve">Subsidios a entidades federativas y municipios                                                             </t>
  </si>
  <si>
    <t>4381</t>
  </si>
  <si>
    <t>4382</t>
  </si>
  <si>
    <t xml:space="preserve">Subsidios a fideicomisos privados y estatales                                                              </t>
  </si>
  <si>
    <t>4383</t>
  </si>
  <si>
    <t xml:space="preserve">Subsidios y apoyos                                                                                         </t>
  </si>
  <si>
    <t>4390</t>
  </si>
  <si>
    <t xml:space="preserve">Otros subsidios                                                                                            </t>
  </si>
  <si>
    <t>4391</t>
  </si>
  <si>
    <t xml:space="preserve">Subsidios por carga fiscal                                                                                 </t>
  </si>
  <si>
    <t>4392</t>
  </si>
  <si>
    <t xml:space="preserve">Devolucion de ingresos indebidos                                                                           </t>
  </si>
  <si>
    <t>4393</t>
  </si>
  <si>
    <t xml:space="preserve">Subsidios para capacitacion y becas                                                                        </t>
  </si>
  <si>
    <t>4394</t>
  </si>
  <si>
    <t>4400</t>
  </si>
  <si>
    <t xml:space="preserve">Ayudas sociales                                                                                            </t>
  </si>
  <si>
    <t>4410</t>
  </si>
  <si>
    <t xml:space="preserve">Ayudas sociales a personas                                                                                 </t>
  </si>
  <si>
    <t>4411</t>
  </si>
  <si>
    <t xml:space="preserve">Cooperaciones y ayudas                                                                                     </t>
  </si>
  <si>
    <t>4413</t>
  </si>
  <si>
    <t xml:space="preserve">Gastos relacionados con actividades culturales deportivas y de ayuda extraordinaria                       </t>
  </si>
  <si>
    <t>4414</t>
  </si>
  <si>
    <t xml:space="preserve">Gastos por servicios de traslado de personas                                                               </t>
  </si>
  <si>
    <t>4420</t>
  </si>
  <si>
    <t xml:space="preserve">Becas y otras ayudas para programas de capacitacion                                                        </t>
  </si>
  <si>
    <t>4421</t>
  </si>
  <si>
    <t xml:space="preserve">Becas                                                                                                      </t>
  </si>
  <si>
    <t>4423</t>
  </si>
  <si>
    <t xml:space="preserve">Premios estimulos recompensas becas y seguros a deportistas                                             </t>
  </si>
  <si>
    <t>4430</t>
  </si>
  <si>
    <t xml:space="preserve">Ayudas sociales a instituciones de ensenanza                                                               </t>
  </si>
  <si>
    <t>4431</t>
  </si>
  <si>
    <t xml:space="preserve">Instituciones educativas                                                                                   </t>
  </si>
  <si>
    <t>4432</t>
  </si>
  <si>
    <t xml:space="preserve">Premios recompensas y pension recreativa estudiantil                                                      </t>
  </si>
  <si>
    <t>4440</t>
  </si>
  <si>
    <t xml:space="preserve">Ayudas sociales a actividades cientificas o academicas                                                     </t>
  </si>
  <si>
    <t>4441</t>
  </si>
  <si>
    <t>4450</t>
  </si>
  <si>
    <t xml:space="preserve">Ayudas sociales a instituciones sin fines de lucro                                                         </t>
  </si>
  <si>
    <t>4451</t>
  </si>
  <si>
    <t xml:space="preserve">Instituciones de beneficencia                                                                              </t>
  </si>
  <si>
    <t>4452</t>
  </si>
  <si>
    <t xml:space="preserve">Instituciones sociales no lucrativas                                                                       </t>
  </si>
  <si>
    <t>4480</t>
  </si>
  <si>
    <t xml:space="preserve">Ayudas por desastres naturales y otros siniestros                                                          </t>
  </si>
  <si>
    <t>4482</t>
  </si>
  <si>
    <t xml:space="preserve">Mercancias y alimentos para su distribucion a la poblacion en caso de desastres naturales                  </t>
  </si>
  <si>
    <t>4500</t>
  </si>
  <si>
    <t xml:space="preserve">Pensiones y jubilaciones                                                                                   </t>
  </si>
  <si>
    <t>4510</t>
  </si>
  <si>
    <t xml:space="preserve">Pensiones                                                                                                  </t>
  </si>
  <si>
    <t>4511</t>
  </si>
  <si>
    <t xml:space="preserve">Pago de pensiones                                                                                          </t>
  </si>
  <si>
    <t>4600</t>
  </si>
  <si>
    <t xml:space="preserve">Transferencias a fideicomisos mandatos y otros analogos                                                   </t>
  </si>
  <si>
    <t>4610</t>
  </si>
  <si>
    <t xml:space="preserve">Transferencias a fideicomisos del poder ejecutivo                                                          </t>
  </si>
  <si>
    <t>4611</t>
  </si>
  <si>
    <t>4640</t>
  </si>
  <si>
    <t xml:space="preserve">Transferencias a fideicomisos publicos de entidades paraestatales no empresariales y no financieras        </t>
  </si>
  <si>
    <t>4641</t>
  </si>
  <si>
    <t xml:space="preserve">Transferencias a organismos auxiliares                                                                     </t>
  </si>
  <si>
    <t>4660</t>
  </si>
  <si>
    <t xml:space="preserve">Transferencias a fideicomisos de instituciones publicas financieras                                        </t>
  </si>
  <si>
    <t>4661</t>
  </si>
  <si>
    <t>4800</t>
  </si>
  <si>
    <t xml:space="preserve">Donativos                                                                                                  </t>
  </si>
  <si>
    <t>4810</t>
  </si>
  <si>
    <t xml:space="preserve">Donativos a instituciones sin fines de lucro                                                               </t>
  </si>
  <si>
    <t>4811</t>
  </si>
  <si>
    <t xml:space="preserve">Donativos a Instituciones sin fines de lucro                                                               </t>
  </si>
  <si>
    <t>4820</t>
  </si>
  <si>
    <t xml:space="preserve">Donativos a entidades federativas                                                                          </t>
  </si>
  <si>
    <t>4822</t>
  </si>
  <si>
    <t xml:space="preserve">Donativos a municipios                                                                                     </t>
  </si>
  <si>
    <t>4840</t>
  </si>
  <si>
    <t xml:space="preserve">Donativos a fideicomisos estatales                                                                         </t>
  </si>
  <si>
    <t>4841</t>
  </si>
  <si>
    <t xml:space="preserve">Donativos a fideicomisos publicos                                                                          </t>
  </si>
  <si>
    <t>4900</t>
  </si>
  <si>
    <t xml:space="preserve">Transferencias al exterior                                                                                 </t>
  </si>
  <si>
    <t>4930</t>
  </si>
  <si>
    <t xml:space="preserve">Transferencias para el sector privado externo                                                              </t>
  </si>
  <si>
    <t>4931</t>
  </si>
  <si>
    <t>5000</t>
  </si>
  <si>
    <t xml:space="preserve">Bienes muebles inmuebles e intangibles                                                                    </t>
  </si>
  <si>
    <t>5100</t>
  </si>
  <si>
    <t xml:space="preserve">Mobiliario y equipo de administracion                                                                      </t>
  </si>
  <si>
    <t>5110</t>
  </si>
  <si>
    <t xml:space="preserve">Muebles de oficina y estanteria                                                                            </t>
  </si>
  <si>
    <t>5111</t>
  </si>
  <si>
    <t xml:space="preserve">Muebles y enseres                                                                                          </t>
  </si>
  <si>
    <t>5120</t>
  </si>
  <si>
    <t xml:space="preserve">Muebles excepto de oficina y estanteria                                                                   </t>
  </si>
  <si>
    <t>5121</t>
  </si>
  <si>
    <t>5150</t>
  </si>
  <si>
    <t xml:space="preserve">Equipo de computo y de tecnologia de la informacion                                                        </t>
  </si>
  <si>
    <t>5151</t>
  </si>
  <si>
    <t xml:space="preserve">Bienes informaticos                                                                                        </t>
  </si>
  <si>
    <t>5190</t>
  </si>
  <si>
    <t xml:space="preserve">Otros mobiliarios y equipos de administracion                                                              </t>
  </si>
  <si>
    <t>5191</t>
  </si>
  <si>
    <t xml:space="preserve">Otros bienes muebles                                                                                       </t>
  </si>
  <si>
    <t>5192</t>
  </si>
  <si>
    <t xml:space="preserve">Otros equipos electricos y electronicos de oficina.                                                        </t>
  </si>
  <si>
    <t>5200</t>
  </si>
  <si>
    <t xml:space="preserve">Mobiliario y equipo educacional y recreativo                                                               </t>
  </si>
  <si>
    <t>5210</t>
  </si>
  <si>
    <t xml:space="preserve">Equipos y aparatos audiovisuales                                                                           </t>
  </si>
  <si>
    <t>5211</t>
  </si>
  <si>
    <t xml:space="preserve">Equipos y aparatos audivisuales.                                                                           </t>
  </si>
  <si>
    <t>5230</t>
  </si>
  <si>
    <t xml:space="preserve">Camaras fotograficas y de video                                                                            </t>
  </si>
  <si>
    <t>5231</t>
  </si>
  <si>
    <t xml:space="preserve">Equipo de foto cine y grabacion                                                                           </t>
  </si>
  <si>
    <t>5290</t>
  </si>
  <si>
    <t xml:space="preserve">Otro mobiliario y equipo educacional y recreativo                                                          </t>
  </si>
  <si>
    <t>5291</t>
  </si>
  <si>
    <t xml:space="preserve">Otro equipo educacional y recreativo                                                                       </t>
  </si>
  <si>
    <t>5300</t>
  </si>
  <si>
    <t xml:space="preserve">Equipo e instrumental medico y de laboratorio                                                              </t>
  </si>
  <si>
    <t>5320</t>
  </si>
  <si>
    <t xml:space="preserve">Instrumental medico y de laboratorio                                                                       </t>
  </si>
  <si>
    <t>5321</t>
  </si>
  <si>
    <t>5400</t>
  </si>
  <si>
    <t xml:space="preserve">Vehiculos y equipo de transporte                                                                           </t>
  </si>
  <si>
    <t>5410</t>
  </si>
  <si>
    <t xml:space="preserve">Vehiculos y equipo terrestre                                                                               </t>
  </si>
  <si>
    <t>5411</t>
  </si>
  <si>
    <t xml:space="preserve">Vehiculos y equipo de transporte terrestre                                                                 </t>
  </si>
  <si>
    <t>5420</t>
  </si>
  <si>
    <t xml:space="preserve">Carrocerias y remolques                                                                                    </t>
  </si>
  <si>
    <t>5421</t>
  </si>
  <si>
    <t>5450</t>
  </si>
  <si>
    <t xml:space="preserve">Embarcaciones                                                                                              </t>
  </si>
  <si>
    <t>5451</t>
  </si>
  <si>
    <t xml:space="preserve">Equipo acuatico y lacustre                                                                                 </t>
  </si>
  <si>
    <t>5500</t>
  </si>
  <si>
    <t xml:space="preserve">Equipo de defensa y seguridad                                                                              </t>
  </si>
  <si>
    <t>5510</t>
  </si>
  <si>
    <t>5511</t>
  </si>
  <si>
    <t xml:space="preserve">Maquinaria y equipo de seguridad publica                                                                   </t>
  </si>
  <si>
    <t>5600</t>
  </si>
  <si>
    <t xml:space="preserve">Maquinaria otros equipos y herramientas                                                                   </t>
  </si>
  <si>
    <t>5610</t>
  </si>
  <si>
    <t xml:space="preserve">Maquinaria y equipo agropecuario                                                                           </t>
  </si>
  <si>
    <t>5611</t>
  </si>
  <si>
    <t>5620</t>
  </si>
  <si>
    <t xml:space="preserve">Maquinaria y equipo industrial                                                                             </t>
  </si>
  <si>
    <t>5621</t>
  </si>
  <si>
    <t>5630</t>
  </si>
  <si>
    <t xml:space="preserve">Maquinaria y equipo de construccion                                                                        </t>
  </si>
  <si>
    <t>5631</t>
  </si>
  <si>
    <t>5640</t>
  </si>
  <si>
    <t xml:space="preserve">Sistemas de aire acondicionado calefaccion y de refrigeracion industrial y comercial                      </t>
  </si>
  <si>
    <t>5641</t>
  </si>
  <si>
    <t>5650</t>
  </si>
  <si>
    <t xml:space="preserve">Equipo de comunicacion y telecomunicacion                                                                  </t>
  </si>
  <si>
    <t>5651</t>
  </si>
  <si>
    <t xml:space="preserve">Equipo y aparatos para comunicacion telecomunicacion y radio transmision                                  </t>
  </si>
  <si>
    <t>5660</t>
  </si>
  <si>
    <t xml:space="preserve">Equipos de generacion electrica aparatos y accesorios electricos                                          </t>
  </si>
  <si>
    <t>5661</t>
  </si>
  <si>
    <t>5670</t>
  </si>
  <si>
    <t xml:space="preserve">Herramientas y maquinas-herramienta                                                                        </t>
  </si>
  <si>
    <t>5671</t>
  </si>
  <si>
    <t xml:space="preserve">Herramientas maquina herramienta y equipo                                                                 </t>
  </si>
  <si>
    <t>5690</t>
  </si>
  <si>
    <t xml:space="preserve">Otros equipos                                                                                              </t>
  </si>
  <si>
    <t>5691</t>
  </si>
  <si>
    <t xml:space="preserve">Instrumentos y aparatos especializados y de precision                                                      </t>
  </si>
  <si>
    <t>5900</t>
  </si>
  <si>
    <t xml:space="preserve">Activos intangibles                                                                                        </t>
  </si>
  <si>
    <t>5910</t>
  </si>
  <si>
    <t xml:space="preserve">Software                                                                                                   </t>
  </si>
  <si>
    <t>5911</t>
  </si>
  <si>
    <t>5970</t>
  </si>
  <si>
    <t xml:space="preserve">Licencias informaticas e intelectuales                                                                     </t>
  </si>
  <si>
    <t>5971</t>
  </si>
  <si>
    <t>5990</t>
  </si>
  <si>
    <t xml:space="preserve">Otros activos intangibles                                                                                  </t>
  </si>
  <si>
    <t>5991</t>
  </si>
  <si>
    <t>6000</t>
  </si>
  <si>
    <t xml:space="preserve">Inversion publica                                                                                          </t>
  </si>
  <si>
    <t>6100</t>
  </si>
  <si>
    <t xml:space="preserve">Obra publica en bienes de dominio publico                                                                  </t>
  </si>
  <si>
    <t>6120</t>
  </si>
  <si>
    <t xml:space="preserve">Edificacion no habitacional                                                                                </t>
  </si>
  <si>
    <t>6121</t>
  </si>
  <si>
    <t xml:space="preserve">Convenios y aportaciones                                                                                   </t>
  </si>
  <si>
    <t>6122</t>
  </si>
  <si>
    <t xml:space="preserve">Obra estatal o municipal                                                                                   </t>
  </si>
  <si>
    <t>6123</t>
  </si>
  <si>
    <t xml:space="preserve">Supervision y control de la obra publica                                                                   </t>
  </si>
  <si>
    <t>6124</t>
  </si>
  <si>
    <t xml:space="preserve">Transferencias a organismos auxiliares y subsidios a municipios                                            </t>
  </si>
  <si>
    <t>6125</t>
  </si>
  <si>
    <t xml:space="preserve">Ejecucion de obras por administracion                                                                      </t>
  </si>
  <si>
    <t>6128</t>
  </si>
  <si>
    <t xml:space="preserve">Apoyos a obras de bienestar social                                                                         </t>
  </si>
  <si>
    <t>6129</t>
  </si>
  <si>
    <t xml:space="preserve">Estudios de preinversion                                                                                   </t>
  </si>
  <si>
    <t>6130</t>
  </si>
  <si>
    <t xml:space="preserve">Construccion de obras para el abastecimiento de agua petroleo gas electricidad y telecomunicaciones     </t>
  </si>
  <si>
    <t>6132</t>
  </si>
  <si>
    <t>6133</t>
  </si>
  <si>
    <t>6138</t>
  </si>
  <si>
    <t>6139</t>
  </si>
  <si>
    <t xml:space="preserve">Reparacion y mantenimiento de infraestructura hidraulica                                                   </t>
  </si>
  <si>
    <t>6150</t>
  </si>
  <si>
    <t xml:space="preserve">Construccion de vias de comunicacion                                                                       </t>
  </si>
  <si>
    <t>6151</t>
  </si>
  <si>
    <t>6152</t>
  </si>
  <si>
    <t>6153</t>
  </si>
  <si>
    <t>6155</t>
  </si>
  <si>
    <t>6156</t>
  </si>
  <si>
    <t xml:space="preserve">Indemnizaciones por expropiacion o adjudicacion                                                            </t>
  </si>
  <si>
    <t>6200</t>
  </si>
  <si>
    <t xml:space="preserve">Obra publica en bienes propios                                                                             </t>
  </si>
  <si>
    <t>6210</t>
  </si>
  <si>
    <t xml:space="preserve">Edificacion habitacional                                                                                   </t>
  </si>
  <si>
    <t>6211</t>
  </si>
  <si>
    <t>6220</t>
  </si>
  <si>
    <t>6221</t>
  </si>
  <si>
    <t>6230</t>
  </si>
  <si>
    <t>6231</t>
  </si>
  <si>
    <t>6250</t>
  </si>
  <si>
    <t>6251</t>
  </si>
  <si>
    <t>6300</t>
  </si>
  <si>
    <t xml:space="preserve">Proyectos productivos y acciones de fomento                                                                </t>
  </si>
  <si>
    <t>6310</t>
  </si>
  <si>
    <t>Estudios formulacion y evaluacion de proyectos productivos no incluidos en conceptos anteriores de este ca</t>
  </si>
  <si>
    <t>6311</t>
  </si>
  <si>
    <t>6320</t>
  </si>
  <si>
    <t xml:space="preserve">Ejecucion de proyectos productivos no incluidos en conceptos anteriores de este capitulo                   </t>
  </si>
  <si>
    <t>6321</t>
  </si>
  <si>
    <t>7000</t>
  </si>
  <si>
    <t xml:space="preserve">Inversiones financieras y otras provisiones                                                                </t>
  </si>
  <si>
    <t>7500</t>
  </si>
  <si>
    <t xml:space="preserve">Inversiones en fideicomisos mandatos y otros analogos                                                     </t>
  </si>
  <si>
    <t>7510</t>
  </si>
  <si>
    <t xml:space="preserve">Inversiones en fideicomisos del poder ejecutivo                                                            </t>
  </si>
  <si>
    <t>7511</t>
  </si>
  <si>
    <t>8000</t>
  </si>
  <si>
    <t xml:space="preserve">Participaciones y aportaciones                                                                             </t>
  </si>
  <si>
    <t>8100</t>
  </si>
  <si>
    <t xml:space="preserve">Participaciones                                                                                            </t>
  </si>
  <si>
    <t>8130</t>
  </si>
  <si>
    <t xml:space="preserve">Participaciones de las entidades federativas a los municipios                                              </t>
  </si>
  <si>
    <t>8131</t>
  </si>
  <si>
    <t xml:space="preserve">Participaciones a municipios en los ingresos federales                                                     </t>
  </si>
  <si>
    <t>8132</t>
  </si>
  <si>
    <t xml:space="preserve">Participaciones a municipios en los ingresos estatales                                                     </t>
  </si>
  <si>
    <t>8150</t>
  </si>
  <si>
    <t xml:space="preserve">Otros conceptos participables de la federacion a municipios                                                </t>
  </si>
  <si>
    <t>8151</t>
  </si>
  <si>
    <t>8300</t>
  </si>
  <si>
    <t xml:space="preserve">Aportaciones                                                                                               </t>
  </si>
  <si>
    <t>8330</t>
  </si>
  <si>
    <t xml:space="preserve">Aportaciones de las entidades federativas a los municipios                                                 </t>
  </si>
  <si>
    <t>8331</t>
  </si>
  <si>
    <t xml:space="preserve">Aportaciones a municipios del fondo de aportaciones para la infraestructura social municipal               </t>
  </si>
  <si>
    <t>8332</t>
  </si>
  <si>
    <t>Aportaciones a municipios del Fondo de aportaciones para el fortalecimiento de los municipios y de las dema</t>
  </si>
  <si>
    <t>8350</t>
  </si>
  <si>
    <t xml:space="preserve">Aportaciones previstas en leyes y decretos compensatorias a entidades federativas y municipios             </t>
  </si>
  <si>
    <t>8351</t>
  </si>
  <si>
    <t>8500</t>
  </si>
  <si>
    <t xml:space="preserve">Convenios                                                                                                  </t>
  </si>
  <si>
    <t>8510</t>
  </si>
  <si>
    <t xml:space="preserve">Convenios de reasignacion                                                                                  </t>
  </si>
  <si>
    <t>8511</t>
  </si>
  <si>
    <t>8530</t>
  </si>
  <si>
    <t xml:space="preserve">Otros convenios                                                                                            </t>
  </si>
  <si>
    <t>8531</t>
  </si>
  <si>
    <t>9000</t>
  </si>
  <si>
    <t xml:space="preserve">Deuda publica                                                                                              </t>
  </si>
  <si>
    <t>9100</t>
  </si>
  <si>
    <t xml:space="preserve">Amortizacion de la deuda publica                                                                           </t>
  </si>
  <si>
    <t>9110</t>
  </si>
  <si>
    <t xml:space="preserve">Amortizacion de la deuda interna con instituciones de credito                                              </t>
  </si>
  <si>
    <t>9111</t>
  </si>
  <si>
    <t xml:space="preserve">Amortizacion de capital                                                                                    </t>
  </si>
  <si>
    <t>9200</t>
  </si>
  <si>
    <t xml:space="preserve">Intereses de la deuda publica                                                                              </t>
  </si>
  <si>
    <t>9210</t>
  </si>
  <si>
    <t xml:space="preserve">Intereses de la deuda interna con instituciones de credito                                                 </t>
  </si>
  <si>
    <t>9211</t>
  </si>
  <si>
    <t xml:space="preserve">Intereses de la deuda                                                                                      </t>
  </si>
  <si>
    <t>9300</t>
  </si>
  <si>
    <t xml:space="preserve">Comisiones de la deuda publica                                                                             </t>
  </si>
  <si>
    <t>9310</t>
  </si>
  <si>
    <t xml:space="preserve">Comisiones de la deuda publica interna                                                                     </t>
  </si>
  <si>
    <t>9311</t>
  </si>
  <si>
    <t>9500</t>
  </si>
  <si>
    <t xml:space="preserve">Costo por coberturas                                                                                       </t>
  </si>
  <si>
    <t>9510</t>
  </si>
  <si>
    <t xml:space="preserve">Costos por coberturas                                                                                      </t>
  </si>
  <si>
    <t>9512</t>
  </si>
  <si>
    <t xml:space="preserve">Gastos por otras coberturas                                                                                </t>
  </si>
  <si>
    <t>9900</t>
  </si>
  <si>
    <t xml:space="preserve">Adeudos de ejercicios fiscales anteriores ADEFAS                                                         </t>
  </si>
  <si>
    <t>9910</t>
  </si>
  <si>
    <t xml:space="preserve">ADEFAS                                                                                                     </t>
  </si>
  <si>
    <t>9911</t>
  </si>
  <si>
    <t xml:space="preserve">Por el ejercicio inmediato anterior                                                                        </t>
  </si>
  <si>
    <t>TOTALES: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</si>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</sst>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/>
    </xf>
    <xf numFmtId="14" fontId="1" fillId="8" borderId="1" xfId="0" applyNumberFormat="1" applyFont="1" applyFill="1" applyBorder="1" applyAlignment="1" applyProtection="1">
      <alignment horizontal="left" vertical="top" wrapText="1"/>
    </xf>
    <xf numFmtId="0" fontId="1" fillId="13" borderId="3" xfId="0" applyNumberFormat="1" applyFont="1" applyFill="1" applyBorder="1" applyAlignment="1" applyProtection="1">
      <alignment horizontal="left" vertical="center" wrapText="1"/>
    </xf>
    <xf numFmtId="0" fontId="1" fillId="16" borderId="3" xfId="0" applyNumberFormat="1" applyFont="1" applyFill="1" applyBorder="1" applyAlignment="1" applyProtection="1">
      <alignment horizontal="right" vertical="center" wrapText="1"/>
    </xf>
    <xf numFmtId="0" fontId="2" fillId="17" borderId="3" xfId="0" applyNumberFormat="1" applyFont="1" applyFill="1" applyBorder="1" applyAlignment="1" applyProtection="1">
      <alignment horizontal="center" vertical="center" wrapText="1"/>
    </xf>
    <xf numFmtId="4" fontId="2" fillId="20" borderId="3" xfId="0" applyNumberFormat="1" applyFont="1" applyFill="1" applyBorder="1" applyAlignment="1" applyProtection="1">
      <alignment horizontal="right" vertical="center" wrapText="1"/>
    </xf>
    <xf numFmtId="4" fontId="2" fillId="23" borderId="3" xfId="0" applyNumberFormat="1" applyFont="1" applyFill="1" applyBorder="1" applyAlignment="1" applyProtection="1">
      <alignment horizontal="right" vertical="center" wrapText="1"/>
    </xf>
    <xf numFmtId="0" fontId="1" fillId="9" borderId="2" xfId="0" applyNumberFormat="1" applyFont="1" applyFill="1" applyBorder="1" applyAlignment="1" applyProtection="1">
      <alignment horizontal="center" vertical="center" wrapText="1"/>
    </xf>
    <xf numFmtId="0" fontId="1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11" borderId="1" xfId="0" applyNumberFormat="1" applyFont="1" applyFill="1" applyBorder="1" applyAlignment="1" applyProtection="1">
      <alignment horizontal="center" vertical="center" wrapText="1"/>
    </xf>
    <xf numFmtId="0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4" borderId="3" xfId="0" applyNumberFormat="1" applyFont="1" applyFill="1" applyBorder="1" applyAlignment="1" applyProtection="1">
      <alignment horizontal="center" vertical="center" wrapText="1"/>
    </xf>
    <xf numFmtId="0" fontId="1" fillId="15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8" borderId="3" xfId="0" applyNumberFormat="1" applyFont="1" applyFill="1" applyBorder="1" applyAlignment="1" applyProtection="1">
      <alignment horizontal="left" vertical="top" wrapText="1"/>
    </xf>
    <xf numFmtId="0" fontId="2" fillId="19" borderId="3" xfId="0" applyNumberFormat="1" applyFont="1" applyFill="1" applyBorder="1" applyAlignment="1" applyProtection="1">
      <alignment horizontal="left" vertical="top" wrapText="1"/>
      <protection locked="0"/>
    </xf>
    <xf numFmtId="0" fontId="0" fillId="3" borderId="1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/>
    </xf>
    <xf numFmtId="0" fontId="1" fillId="5" borderId="1" xfId="0" applyNumberFormat="1" applyFont="1" applyFill="1" applyBorder="1" applyAlignment="1" applyProtection="1">
      <alignment horizontal="left" vertical="top" wrapText="1"/>
      <protection locked="0"/>
    </xf>
    <xf numFmtId="0" fontId="1" fillId="6" borderId="1" xfId="0" applyNumberFormat="1" applyFont="1" applyFill="1" applyBorder="1" applyAlignment="1" applyProtection="1">
      <alignment horizontal="right" vertical="top" wrapText="1"/>
    </xf>
    <xf numFmtId="0" fontId="1" fillId="7" borderId="1" xfId="0" applyNumberFormat="1" applyFont="1" applyFill="1" applyBorder="1" applyAlignment="1" applyProtection="1">
      <alignment horizontal="right" vertical="top" wrapText="1"/>
      <protection locked="0"/>
    </xf>
    <xf numFmtId="0" fontId="1" fillId="21" borderId="3" xfId="0" applyNumberFormat="1" applyFont="1" applyFill="1" applyBorder="1" applyAlignment="1" applyProtection="1">
      <alignment horizontal="right" vertical="center" wrapText="1"/>
    </xf>
    <xf numFmtId="0" fontId="1" fillId="22" borderId="3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154580318" name="Picture">
          <a:extLst>
            <a:ext uri="{FF2B5EF4-FFF2-40B4-BE49-F238E27FC236}">
              <a16:creationId xmlns:a16="http://schemas.microsoft.com/office/drawing/2014/main" id="{00000000-0008-0000-0000-00005E7FD14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 l="6250" r="6250"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M561"/>
  <sheetViews>
    <sheetView tabSelected="1" workbookViewId="0"/>
  </sheetViews>
  <sheetFormatPr baseColWidth="10" defaultColWidth="9.140625" defaultRowHeight="15" x14ac:dyDescent="0.25"/>
  <cols>
    <col min="1" max="1" width="5" customWidth="1"/>
    <col min="2" max="2" width="3" customWidth="1"/>
    <col min="3" max="3" width="48.42578125" customWidth="1"/>
    <col min="4" max="4" width="17.42578125" bestFit="1" customWidth="1"/>
    <col min="5" max="6" width="15.28515625" bestFit="1" customWidth="1"/>
    <col min="7" max="7" width="17.42578125" bestFit="1" customWidth="1"/>
    <col min="8" max="8" width="15" customWidth="1"/>
    <col min="9" max="9" width="15.28515625" bestFit="1" customWidth="1"/>
    <col min="10" max="11" width="17.42578125" bestFit="1" customWidth="1"/>
    <col min="12" max="12" width="15.85546875" bestFit="1" customWidth="1"/>
    <col min="13" max="13" width="3.28515625" customWidth="1"/>
  </cols>
  <sheetData>
    <row r="1" spans="1:13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x14ac:dyDescent="0.25">
      <c r="A2" s="17"/>
      <c r="B2" s="17"/>
      <c r="C2" s="18" t="s">
        <v>0</v>
      </c>
      <c r="D2" s="19"/>
      <c r="E2" s="19"/>
      <c r="F2" s="19"/>
      <c r="G2" s="1"/>
      <c r="H2" s="1"/>
      <c r="I2" s="1"/>
      <c r="J2" s="1"/>
      <c r="K2" s="1"/>
      <c r="L2" s="1"/>
      <c r="M2" s="1"/>
    </row>
    <row r="3" spans="1:13" ht="12" customHeight="1" x14ac:dyDescent="0.25">
      <c r="A3" s="17"/>
      <c r="B3" s="17"/>
      <c r="C3" s="18" t="s">
        <v>1</v>
      </c>
      <c r="D3" s="19"/>
      <c r="E3" s="19"/>
      <c r="F3" s="19"/>
      <c r="G3" s="1"/>
      <c r="H3" s="1"/>
      <c r="I3" s="1"/>
      <c r="J3" s="1"/>
      <c r="K3" s="1"/>
      <c r="L3" s="1"/>
      <c r="M3" s="1"/>
    </row>
    <row r="4" spans="1:13" ht="12" customHeight="1" x14ac:dyDescent="0.25">
      <c r="A4" s="17"/>
      <c r="B4" s="17"/>
      <c r="C4" s="18" t="s">
        <v>2</v>
      </c>
      <c r="D4" s="19"/>
      <c r="E4" s="19"/>
      <c r="F4" s="19"/>
      <c r="G4" s="1"/>
      <c r="H4" s="1"/>
      <c r="I4" s="1"/>
      <c r="J4" s="20"/>
      <c r="K4" s="21"/>
      <c r="L4" s="3"/>
      <c r="M4" s="1"/>
    </row>
    <row r="5" spans="1:13" ht="12" customHeight="1" thickBot="1" x14ac:dyDescent="0.3">
      <c r="A5" s="17"/>
      <c r="B5" s="17"/>
      <c r="C5" s="18" t="s">
        <v>3</v>
      </c>
      <c r="D5" s="19"/>
      <c r="E5" s="19"/>
      <c r="F5" s="19"/>
      <c r="G5" s="1"/>
      <c r="H5" s="1"/>
      <c r="I5" s="1"/>
      <c r="J5" s="20"/>
      <c r="K5" s="21"/>
      <c r="L5" s="2"/>
      <c r="M5" s="1"/>
    </row>
    <row r="6" spans="1:13" ht="12" customHeight="1" x14ac:dyDescent="0.25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"/>
    </row>
    <row r="7" spans="1:13" ht="12" customHeight="1" x14ac:dyDescent="0.25">
      <c r="A7" s="11" t="s">
        <v>1017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"/>
    </row>
    <row r="8" spans="1:13" ht="12" customHeight="1" x14ac:dyDescent="0.25">
      <c r="A8" s="11" t="s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"/>
    </row>
    <row r="9" spans="1:13" ht="12" customHeight="1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" customHeight="1" thickBot="1" x14ac:dyDescent="0.3">
      <c r="A10" s="4" t="s">
        <v>5</v>
      </c>
      <c r="B10" s="13" t="s">
        <v>6</v>
      </c>
      <c r="C10" s="14"/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12</v>
      </c>
      <c r="J10" s="5" t="s">
        <v>13</v>
      </c>
      <c r="K10" s="5" t="s">
        <v>14</v>
      </c>
      <c r="L10" s="5" t="s">
        <v>15</v>
      </c>
      <c r="M10" s="1"/>
    </row>
    <row r="11" spans="1:13" ht="12" customHeight="1" thickBot="1" x14ac:dyDescent="0.3">
      <c r="A11" s="6" t="s">
        <v>16</v>
      </c>
      <c r="B11" s="15" t="s">
        <v>17</v>
      </c>
      <c r="C11" s="16"/>
      <c r="D11" s="7">
        <f>56665701247+3675761837</f>
        <v>60341463084</v>
      </c>
      <c r="E11" s="7">
        <v>269299887.89999998</v>
      </c>
      <c r="F11" s="7">
        <v>236250771.05000001</v>
      </c>
      <c r="G11" s="7">
        <f>+D11+E11-F11</f>
        <v>60374512200.849998</v>
      </c>
      <c r="H11" s="7">
        <v>0</v>
      </c>
      <c r="I11" s="7">
        <v>0</v>
      </c>
      <c r="J11" s="7">
        <f>60291922532.26+221666643.88</f>
        <v>60513589176.139999</v>
      </c>
      <c r="K11" s="7">
        <f>+H11+I11+J11</f>
        <v>60513589176.139999</v>
      </c>
      <c r="L11" s="7">
        <f>+G11-K11</f>
        <v>-139076975.29000092</v>
      </c>
      <c r="M11" s="1"/>
    </row>
    <row r="12" spans="1:13" ht="21.95" customHeight="1" thickBot="1" x14ac:dyDescent="0.3">
      <c r="A12" s="6" t="s">
        <v>18</v>
      </c>
      <c r="B12" s="15" t="s">
        <v>19</v>
      </c>
      <c r="C12" s="16"/>
      <c r="D12" s="7">
        <v>23632268214.810001</v>
      </c>
      <c r="E12" s="7">
        <v>152006632.02000001</v>
      </c>
      <c r="F12" s="7">
        <v>159838103.34</v>
      </c>
      <c r="G12" s="7">
        <f t="shared" ref="G12:G75" si="0">+D12+E12-F12</f>
        <v>23624436743.490002</v>
      </c>
      <c r="H12" s="7">
        <v>0</v>
      </c>
      <c r="I12" s="7">
        <v>0</v>
      </c>
      <c r="J12" s="7">
        <v>25150016992.549999</v>
      </c>
      <c r="K12" s="7">
        <f t="shared" ref="K12:K75" si="1">+H12+I12+J12</f>
        <v>25150016992.549999</v>
      </c>
      <c r="L12" s="7">
        <f t="shared" ref="L12:L75" si="2">+G12-K12</f>
        <v>-1525580249.0599976</v>
      </c>
      <c r="M12" s="1"/>
    </row>
    <row r="13" spans="1:13" ht="21.95" customHeight="1" thickBot="1" x14ac:dyDescent="0.3">
      <c r="A13" s="6" t="s">
        <v>20</v>
      </c>
      <c r="B13" s="15" t="s">
        <v>21</v>
      </c>
      <c r="C13" s="16"/>
      <c r="D13" s="7">
        <v>23632268214.810001</v>
      </c>
      <c r="E13" s="7">
        <v>152006632.02000001</v>
      </c>
      <c r="F13" s="7">
        <v>159838103.34</v>
      </c>
      <c r="G13" s="7">
        <f t="shared" si="0"/>
        <v>23624436743.490002</v>
      </c>
      <c r="H13" s="7">
        <v>0</v>
      </c>
      <c r="I13" s="7">
        <v>0</v>
      </c>
      <c r="J13" s="7">
        <v>25150016992.549999</v>
      </c>
      <c r="K13" s="7">
        <f t="shared" si="1"/>
        <v>25150016992.549999</v>
      </c>
      <c r="L13" s="7">
        <f t="shared" si="2"/>
        <v>-1525580249.0599976</v>
      </c>
      <c r="M13" s="1"/>
    </row>
    <row r="14" spans="1:13" ht="12" customHeight="1" thickBot="1" x14ac:dyDescent="0.3">
      <c r="A14" s="6" t="s">
        <v>22</v>
      </c>
      <c r="B14" s="15" t="s">
        <v>23</v>
      </c>
      <c r="C14" s="16"/>
      <c r="D14" s="7">
        <v>18029954925.73</v>
      </c>
      <c r="E14" s="7">
        <v>58591540.020000003</v>
      </c>
      <c r="F14" s="7">
        <v>159838103.34</v>
      </c>
      <c r="G14" s="7">
        <f t="shared" si="0"/>
        <v>17928708362.41</v>
      </c>
      <c r="H14" s="7">
        <v>0</v>
      </c>
      <c r="I14" s="7">
        <v>0</v>
      </c>
      <c r="J14" s="7">
        <v>18739315488.060001</v>
      </c>
      <c r="K14" s="7">
        <f t="shared" si="1"/>
        <v>18739315488.060001</v>
      </c>
      <c r="L14" s="7">
        <f t="shared" si="2"/>
        <v>-810607125.65000153</v>
      </c>
      <c r="M14" s="1"/>
    </row>
    <row r="15" spans="1:13" ht="12" customHeight="1" thickBot="1" x14ac:dyDescent="0.3">
      <c r="A15" s="6" t="s">
        <v>24</v>
      </c>
      <c r="B15" s="15" t="s">
        <v>25</v>
      </c>
      <c r="C15" s="16"/>
      <c r="D15" s="7">
        <v>99521215.359999999</v>
      </c>
      <c r="E15" s="7">
        <v>2047116</v>
      </c>
      <c r="F15" s="7">
        <v>0</v>
      </c>
      <c r="G15" s="7">
        <f t="shared" si="0"/>
        <v>101568331.36</v>
      </c>
      <c r="H15" s="7">
        <v>0</v>
      </c>
      <c r="I15" s="7">
        <v>0</v>
      </c>
      <c r="J15" s="7">
        <v>76652317.930000007</v>
      </c>
      <c r="K15" s="7">
        <f t="shared" si="1"/>
        <v>76652317.930000007</v>
      </c>
      <c r="L15" s="7">
        <f t="shared" si="2"/>
        <v>24916013.429999992</v>
      </c>
      <c r="M15" s="1"/>
    </row>
    <row r="16" spans="1:13" ht="12" customHeight="1" thickBot="1" x14ac:dyDescent="0.3">
      <c r="A16" s="6" t="s">
        <v>26</v>
      </c>
      <c r="B16" s="15" t="s">
        <v>27</v>
      </c>
      <c r="C16" s="16"/>
      <c r="D16" s="7">
        <v>3786895691.8099999</v>
      </c>
      <c r="E16" s="7">
        <v>91367976</v>
      </c>
      <c r="F16" s="7">
        <v>0</v>
      </c>
      <c r="G16" s="7">
        <f t="shared" si="0"/>
        <v>3878263667.8099999</v>
      </c>
      <c r="H16" s="7">
        <v>0</v>
      </c>
      <c r="I16" s="7">
        <v>0</v>
      </c>
      <c r="J16" s="7">
        <v>5086951198.1800003</v>
      </c>
      <c r="K16" s="7">
        <f t="shared" si="1"/>
        <v>5086951198.1800003</v>
      </c>
      <c r="L16" s="7">
        <f t="shared" si="2"/>
        <v>-1208687530.3700004</v>
      </c>
      <c r="M16" s="1"/>
    </row>
    <row r="17" spans="1:13" ht="12" customHeight="1" thickBot="1" x14ac:dyDescent="0.3">
      <c r="A17" s="6" t="s">
        <v>28</v>
      </c>
      <c r="B17" s="15" t="s">
        <v>29</v>
      </c>
      <c r="C17" s="16"/>
      <c r="D17" s="7">
        <v>1560862362.3299999</v>
      </c>
      <c r="E17" s="7">
        <v>0</v>
      </c>
      <c r="F17" s="7">
        <v>0</v>
      </c>
      <c r="G17" s="7">
        <f t="shared" si="0"/>
        <v>1560862362.3299999</v>
      </c>
      <c r="H17" s="7">
        <v>0</v>
      </c>
      <c r="I17" s="7">
        <v>0</v>
      </c>
      <c r="J17" s="7">
        <v>984920159.75999999</v>
      </c>
      <c r="K17" s="7">
        <f t="shared" si="1"/>
        <v>984920159.75999999</v>
      </c>
      <c r="L17" s="7">
        <f t="shared" si="2"/>
        <v>575942202.56999993</v>
      </c>
      <c r="M17" s="1"/>
    </row>
    <row r="18" spans="1:13" ht="12" customHeight="1" thickBot="1" x14ac:dyDescent="0.3">
      <c r="A18" s="6" t="s">
        <v>30</v>
      </c>
      <c r="B18" s="15" t="s">
        <v>31</v>
      </c>
      <c r="C18" s="16"/>
      <c r="D18" s="7">
        <v>155034019.58000001</v>
      </c>
      <c r="E18" s="7">
        <v>0</v>
      </c>
      <c r="F18" s="7">
        <v>0</v>
      </c>
      <c r="G18" s="7">
        <f t="shared" si="0"/>
        <v>155034019.58000001</v>
      </c>
      <c r="H18" s="7">
        <v>0</v>
      </c>
      <c r="I18" s="7">
        <v>0</v>
      </c>
      <c r="J18" s="7">
        <v>262177828.62</v>
      </c>
      <c r="K18" s="7">
        <f t="shared" si="1"/>
        <v>262177828.62</v>
      </c>
      <c r="L18" s="7">
        <f t="shared" si="2"/>
        <v>-107143809.03999999</v>
      </c>
      <c r="M18" s="1"/>
    </row>
    <row r="19" spans="1:13" ht="21.95" customHeight="1" thickBot="1" x14ac:dyDescent="0.3">
      <c r="A19" s="6" t="s">
        <v>32</v>
      </c>
      <c r="B19" s="15" t="s">
        <v>33</v>
      </c>
      <c r="C19" s="16"/>
      <c r="D19" s="7">
        <v>397646283.97000003</v>
      </c>
      <c r="E19" s="7">
        <v>1962890.67</v>
      </c>
      <c r="F19" s="7">
        <v>0</v>
      </c>
      <c r="G19" s="7">
        <f t="shared" si="0"/>
        <v>399609174.64000005</v>
      </c>
      <c r="H19" s="7">
        <v>0</v>
      </c>
      <c r="I19" s="7">
        <v>0</v>
      </c>
      <c r="J19" s="7">
        <v>113356523.81999999</v>
      </c>
      <c r="K19" s="7">
        <f t="shared" si="1"/>
        <v>113356523.81999999</v>
      </c>
      <c r="L19" s="7">
        <f t="shared" si="2"/>
        <v>286252650.82000005</v>
      </c>
      <c r="M19" s="1"/>
    </row>
    <row r="20" spans="1:13" ht="21.95" customHeight="1" thickBot="1" x14ac:dyDescent="0.3">
      <c r="A20" s="6" t="s">
        <v>34</v>
      </c>
      <c r="B20" s="15" t="s">
        <v>35</v>
      </c>
      <c r="C20" s="16"/>
      <c r="D20" s="7">
        <v>372565566.73000002</v>
      </c>
      <c r="E20" s="7">
        <v>1962890.67</v>
      </c>
      <c r="F20" s="7">
        <v>0</v>
      </c>
      <c r="G20" s="7">
        <f t="shared" si="0"/>
        <v>374528457.40000004</v>
      </c>
      <c r="H20" s="7">
        <v>0</v>
      </c>
      <c r="I20" s="7">
        <v>0</v>
      </c>
      <c r="J20" s="7">
        <v>105352938.5</v>
      </c>
      <c r="K20" s="7">
        <f t="shared" si="1"/>
        <v>105352938.5</v>
      </c>
      <c r="L20" s="7">
        <f t="shared" si="2"/>
        <v>269175518.90000004</v>
      </c>
      <c r="M20" s="1"/>
    </row>
    <row r="21" spans="1:13" ht="12" customHeight="1" thickBot="1" x14ac:dyDescent="0.3">
      <c r="A21" s="6" t="s">
        <v>36</v>
      </c>
      <c r="B21" s="15" t="s">
        <v>37</v>
      </c>
      <c r="C21" s="16"/>
      <c r="D21" s="7">
        <v>186150942</v>
      </c>
      <c r="E21" s="7">
        <v>0</v>
      </c>
      <c r="F21" s="7">
        <v>0</v>
      </c>
      <c r="G21" s="7">
        <f t="shared" si="0"/>
        <v>186150942</v>
      </c>
      <c r="H21" s="7">
        <v>0</v>
      </c>
      <c r="I21" s="7">
        <v>0</v>
      </c>
      <c r="J21" s="7">
        <v>0</v>
      </c>
      <c r="K21" s="7">
        <f t="shared" si="1"/>
        <v>0</v>
      </c>
      <c r="L21" s="7">
        <f t="shared" si="2"/>
        <v>186150942</v>
      </c>
      <c r="M21" s="1"/>
    </row>
    <row r="22" spans="1:13" ht="33.950000000000003" customHeight="1" thickBot="1" x14ac:dyDescent="0.3">
      <c r="A22" s="6" t="s">
        <v>38</v>
      </c>
      <c r="B22" s="15" t="s">
        <v>39</v>
      </c>
      <c r="C22" s="16"/>
      <c r="D22" s="7">
        <v>186414624.72999999</v>
      </c>
      <c r="E22" s="7">
        <v>1962890.67</v>
      </c>
      <c r="F22" s="7">
        <v>0</v>
      </c>
      <c r="G22" s="7">
        <f t="shared" si="0"/>
        <v>188377515.39999998</v>
      </c>
      <c r="H22" s="7">
        <v>0</v>
      </c>
      <c r="I22" s="7">
        <v>0</v>
      </c>
      <c r="J22" s="7">
        <v>105352938.5</v>
      </c>
      <c r="K22" s="7">
        <f t="shared" si="1"/>
        <v>105352938.5</v>
      </c>
      <c r="L22" s="7">
        <f t="shared" si="2"/>
        <v>83024576.899999976</v>
      </c>
      <c r="M22" s="1"/>
    </row>
    <row r="23" spans="1:13" ht="21.95" customHeight="1" thickBot="1" x14ac:dyDescent="0.3">
      <c r="A23" s="6" t="s">
        <v>40</v>
      </c>
      <c r="B23" s="15" t="s">
        <v>41</v>
      </c>
      <c r="C23" s="16"/>
      <c r="D23" s="7">
        <v>22786806.440000001</v>
      </c>
      <c r="E23" s="7">
        <v>0</v>
      </c>
      <c r="F23" s="7">
        <v>0</v>
      </c>
      <c r="G23" s="7">
        <f t="shared" si="0"/>
        <v>22786806.440000001</v>
      </c>
      <c r="H23" s="7">
        <v>0</v>
      </c>
      <c r="I23" s="7">
        <v>0</v>
      </c>
      <c r="J23" s="7">
        <v>6250000</v>
      </c>
      <c r="K23" s="7">
        <f t="shared" si="1"/>
        <v>6250000</v>
      </c>
      <c r="L23" s="7">
        <f t="shared" si="2"/>
        <v>16536806.440000001</v>
      </c>
      <c r="M23" s="1"/>
    </row>
    <row r="24" spans="1:13" ht="21.95" customHeight="1" thickBot="1" x14ac:dyDescent="0.3">
      <c r="A24" s="6" t="s">
        <v>42</v>
      </c>
      <c r="B24" s="15" t="s">
        <v>43</v>
      </c>
      <c r="C24" s="16"/>
      <c r="D24" s="7">
        <v>22786806.440000001</v>
      </c>
      <c r="E24" s="7">
        <v>0</v>
      </c>
      <c r="F24" s="7">
        <v>0</v>
      </c>
      <c r="G24" s="7">
        <f t="shared" si="0"/>
        <v>22786806.440000001</v>
      </c>
      <c r="H24" s="7">
        <v>0</v>
      </c>
      <c r="I24" s="7">
        <v>0</v>
      </c>
      <c r="J24" s="7">
        <v>6250000</v>
      </c>
      <c r="K24" s="7">
        <f t="shared" si="1"/>
        <v>6250000</v>
      </c>
      <c r="L24" s="7">
        <f t="shared" si="2"/>
        <v>16536806.440000001</v>
      </c>
      <c r="M24" s="1"/>
    </row>
    <row r="25" spans="1:13" ht="57" customHeight="1" thickBot="1" x14ac:dyDescent="0.3">
      <c r="A25" s="6" t="s">
        <v>44</v>
      </c>
      <c r="B25" s="15" t="s">
        <v>45</v>
      </c>
      <c r="C25" s="16"/>
      <c r="D25" s="7">
        <v>2293910.7999999998</v>
      </c>
      <c r="E25" s="7">
        <v>0</v>
      </c>
      <c r="F25" s="7">
        <v>0</v>
      </c>
      <c r="G25" s="7">
        <f t="shared" si="0"/>
        <v>2293910.7999999998</v>
      </c>
      <c r="H25" s="7">
        <v>0</v>
      </c>
      <c r="I25" s="7">
        <v>0</v>
      </c>
      <c r="J25" s="7">
        <v>1753585.32</v>
      </c>
      <c r="K25" s="7">
        <f t="shared" si="1"/>
        <v>1753585.32</v>
      </c>
      <c r="L25" s="7">
        <f t="shared" si="2"/>
        <v>540325.47999999975</v>
      </c>
      <c r="M25" s="1"/>
    </row>
    <row r="26" spans="1:13" ht="21.95" customHeight="1" thickBot="1" x14ac:dyDescent="0.3">
      <c r="A26" s="6" t="s">
        <v>46</v>
      </c>
      <c r="B26" s="15" t="s">
        <v>47</v>
      </c>
      <c r="C26" s="16"/>
      <c r="D26" s="7">
        <v>2293910.7999999998</v>
      </c>
      <c r="E26" s="7">
        <v>0</v>
      </c>
      <c r="F26" s="7">
        <v>0</v>
      </c>
      <c r="G26" s="7">
        <f t="shared" si="0"/>
        <v>2293910.7999999998</v>
      </c>
      <c r="H26" s="7">
        <v>0</v>
      </c>
      <c r="I26" s="7">
        <v>0</v>
      </c>
      <c r="J26" s="7">
        <v>1753585.32</v>
      </c>
      <c r="K26" s="7">
        <f t="shared" si="1"/>
        <v>1753585.32</v>
      </c>
      <c r="L26" s="7">
        <f t="shared" si="2"/>
        <v>540325.47999999975</v>
      </c>
      <c r="M26" s="1"/>
    </row>
    <row r="27" spans="1:13" ht="21.95" customHeight="1" thickBot="1" x14ac:dyDescent="0.3">
      <c r="A27" s="6" t="s">
        <v>48</v>
      </c>
      <c r="B27" s="15" t="s">
        <v>49</v>
      </c>
      <c r="C27" s="16"/>
      <c r="D27" s="7">
        <v>17462410925.389999</v>
      </c>
      <c r="E27" s="7">
        <v>69397655.430000007</v>
      </c>
      <c r="F27" s="7">
        <v>45762394.210000001</v>
      </c>
      <c r="G27" s="7">
        <f t="shared" si="0"/>
        <v>17486046186.610001</v>
      </c>
      <c r="H27" s="7">
        <v>0</v>
      </c>
      <c r="I27" s="7">
        <v>0</v>
      </c>
      <c r="J27" s="7">
        <f>19202221831.92+221666643.88</f>
        <v>19423888475.799999</v>
      </c>
      <c r="K27" s="7">
        <f t="shared" si="1"/>
        <v>19423888475.799999</v>
      </c>
      <c r="L27" s="7">
        <f t="shared" si="2"/>
        <v>-1937842289.1899986</v>
      </c>
      <c r="M27" s="1"/>
    </row>
    <row r="28" spans="1:13" ht="21.95" customHeight="1" thickBot="1" x14ac:dyDescent="0.3">
      <c r="A28" s="6" t="s">
        <v>50</v>
      </c>
      <c r="B28" s="15" t="s">
        <v>51</v>
      </c>
      <c r="C28" s="16"/>
      <c r="D28" s="7">
        <v>1261888481.4100001</v>
      </c>
      <c r="E28" s="7">
        <v>1299236.1000000001</v>
      </c>
      <c r="F28" s="7">
        <v>724537.48</v>
      </c>
      <c r="G28" s="7">
        <f t="shared" si="0"/>
        <v>1262463180.03</v>
      </c>
      <c r="H28" s="7">
        <v>0</v>
      </c>
      <c r="I28" s="7">
        <v>0</v>
      </c>
      <c r="J28" s="7">
        <v>882928146.51999998</v>
      </c>
      <c r="K28" s="7">
        <f t="shared" si="1"/>
        <v>882928146.51999998</v>
      </c>
      <c r="L28" s="7">
        <f t="shared" si="2"/>
        <v>379535033.50999999</v>
      </c>
      <c r="M28" s="1"/>
    </row>
    <row r="29" spans="1:13" ht="12" customHeight="1" thickBot="1" x14ac:dyDescent="0.3">
      <c r="A29" s="6" t="s">
        <v>52</v>
      </c>
      <c r="B29" s="15" t="s">
        <v>53</v>
      </c>
      <c r="C29" s="16"/>
      <c r="D29" s="7">
        <v>920621099.86000001</v>
      </c>
      <c r="E29" s="7">
        <v>509236.1</v>
      </c>
      <c r="F29" s="7">
        <v>289856.23</v>
      </c>
      <c r="G29" s="7">
        <f t="shared" si="0"/>
        <v>920840479.73000002</v>
      </c>
      <c r="H29" s="7">
        <v>0</v>
      </c>
      <c r="I29" s="7">
        <v>0</v>
      </c>
      <c r="J29" s="7">
        <v>699175987.87</v>
      </c>
      <c r="K29" s="7">
        <f t="shared" si="1"/>
        <v>699175987.87</v>
      </c>
      <c r="L29" s="7">
        <f t="shared" si="2"/>
        <v>221664491.86000001</v>
      </c>
      <c r="M29" s="1"/>
    </row>
    <row r="30" spans="1:13" ht="12" customHeight="1" thickBot="1" x14ac:dyDescent="0.3">
      <c r="A30" s="6" t="s">
        <v>54</v>
      </c>
      <c r="B30" s="15" t="s">
        <v>55</v>
      </c>
      <c r="C30" s="16"/>
      <c r="D30" s="7">
        <v>230002061.08000001</v>
      </c>
      <c r="E30" s="7">
        <v>720000</v>
      </c>
      <c r="F30" s="7">
        <v>405527</v>
      </c>
      <c r="G30" s="7">
        <f t="shared" si="0"/>
        <v>230316534.08000001</v>
      </c>
      <c r="H30" s="7">
        <v>0</v>
      </c>
      <c r="I30" s="7">
        <v>0</v>
      </c>
      <c r="J30" s="7">
        <v>101386867.39</v>
      </c>
      <c r="K30" s="7">
        <f t="shared" si="1"/>
        <v>101386867.39</v>
      </c>
      <c r="L30" s="7">
        <f t="shared" si="2"/>
        <v>128929666.69000001</v>
      </c>
      <c r="M30" s="1"/>
    </row>
    <row r="31" spans="1:13" ht="21.95" customHeight="1" thickBot="1" x14ac:dyDescent="0.3">
      <c r="A31" s="6" t="s">
        <v>56</v>
      </c>
      <c r="B31" s="15" t="s">
        <v>57</v>
      </c>
      <c r="C31" s="16"/>
      <c r="D31" s="7">
        <v>111265320.47</v>
      </c>
      <c r="E31" s="7">
        <v>70000</v>
      </c>
      <c r="F31" s="7">
        <v>29154.25</v>
      </c>
      <c r="G31" s="7">
        <f t="shared" si="0"/>
        <v>111306166.22</v>
      </c>
      <c r="H31" s="7">
        <v>0</v>
      </c>
      <c r="I31" s="7">
        <v>0</v>
      </c>
      <c r="J31" s="7">
        <v>82365291.260000005</v>
      </c>
      <c r="K31" s="7">
        <f t="shared" si="1"/>
        <v>82365291.260000005</v>
      </c>
      <c r="L31" s="7">
        <f t="shared" si="2"/>
        <v>28940874.959999993</v>
      </c>
      <c r="M31" s="1"/>
    </row>
    <row r="32" spans="1:13" ht="33.950000000000003" customHeight="1" thickBot="1" x14ac:dyDescent="0.3">
      <c r="A32" s="6" t="s">
        <v>58</v>
      </c>
      <c r="B32" s="15" t="s">
        <v>59</v>
      </c>
      <c r="C32" s="16"/>
      <c r="D32" s="7">
        <v>5259391129.8199997</v>
      </c>
      <c r="E32" s="7">
        <v>13434404.57</v>
      </c>
      <c r="F32" s="7">
        <v>7682707.8700000001</v>
      </c>
      <c r="G32" s="7">
        <f t="shared" si="0"/>
        <v>5265142826.5199995</v>
      </c>
      <c r="H32" s="7">
        <v>0</v>
      </c>
      <c r="I32" s="7">
        <v>0</v>
      </c>
      <c r="J32" s="7">
        <v>5708104575.0699997</v>
      </c>
      <c r="K32" s="7">
        <f t="shared" si="1"/>
        <v>5708104575.0699997</v>
      </c>
      <c r="L32" s="7">
        <f t="shared" si="2"/>
        <v>-442961748.55000019</v>
      </c>
      <c r="M32" s="1"/>
    </row>
    <row r="33" spans="1:13" ht="12" customHeight="1" thickBot="1" x14ac:dyDescent="0.3">
      <c r="A33" s="6" t="s">
        <v>60</v>
      </c>
      <c r="B33" s="15" t="s">
        <v>61</v>
      </c>
      <c r="C33" s="16"/>
      <c r="D33" s="7">
        <v>1705470295.6900001</v>
      </c>
      <c r="E33" s="7">
        <v>3340373.02</v>
      </c>
      <c r="F33" s="7">
        <v>2154813.35</v>
      </c>
      <c r="G33" s="7">
        <f t="shared" si="0"/>
        <v>1706655855.3600001</v>
      </c>
      <c r="H33" s="7">
        <v>0</v>
      </c>
      <c r="I33" s="7">
        <v>0</v>
      </c>
      <c r="J33" s="7">
        <v>1655098328.6300001</v>
      </c>
      <c r="K33" s="7">
        <f t="shared" si="1"/>
        <v>1655098328.6300001</v>
      </c>
      <c r="L33" s="7">
        <f t="shared" si="2"/>
        <v>51557526.730000019</v>
      </c>
      <c r="M33" s="1"/>
    </row>
    <row r="34" spans="1:13" ht="12" customHeight="1" thickBot="1" x14ac:dyDescent="0.3">
      <c r="A34" s="6" t="s">
        <v>62</v>
      </c>
      <c r="B34" s="15" t="s">
        <v>63</v>
      </c>
      <c r="C34" s="16"/>
      <c r="D34" s="7">
        <v>3448739296.8699999</v>
      </c>
      <c r="E34" s="7">
        <v>7586889.0899999999</v>
      </c>
      <c r="F34" s="7">
        <v>2471248.52</v>
      </c>
      <c r="G34" s="7">
        <f t="shared" si="0"/>
        <v>3453854937.4400001</v>
      </c>
      <c r="H34" s="7">
        <v>0</v>
      </c>
      <c r="I34" s="7">
        <v>0</v>
      </c>
      <c r="J34" s="7">
        <v>4022363095.5900002</v>
      </c>
      <c r="K34" s="7">
        <f t="shared" si="1"/>
        <v>4022363095.5900002</v>
      </c>
      <c r="L34" s="7">
        <f t="shared" si="2"/>
        <v>-568508158.1500001</v>
      </c>
      <c r="M34" s="1"/>
    </row>
    <row r="35" spans="1:13" ht="12" customHeight="1" thickBot="1" x14ac:dyDescent="0.3">
      <c r="A35" s="6" t="s">
        <v>64</v>
      </c>
      <c r="B35" s="15" t="s">
        <v>65</v>
      </c>
      <c r="C35" s="16"/>
      <c r="D35" s="7">
        <v>32908039.539999999</v>
      </c>
      <c r="E35" s="7">
        <v>0</v>
      </c>
      <c r="F35" s="7">
        <v>0</v>
      </c>
      <c r="G35" s="7">
        <f t="shared" si="0"/>
        <v>32908039.539999999</v>
      </c>
      <c r="H35" s="7">
        <v>0</v>
      </c>
      <c r="I35" s="7">
        <v>0</v>
      </c>
      <c r="J35" s="7">
        <v>12572052.74</v>
      </c>
      <c r="K35" s="7">
        <f t="shared" si="1"/>
        <v>12572052.74</v>
      </c>
      <c r="L35" s="7">
        <f t="shared" si="2"/>
        <v>20335986.799999997</v>
      </c>
      <c r="M35" s="1"/>
    </row>
    <row r="36" spans="1:13" ht="21.95" customHeight="1" thickBot="1" x14ac:dyDescent="0.3">
      <c r="A36" s="6" t="s">
        <v>66</v>
      </c>
      <c r="B36" s="15" t="s">
        <v>67</v>
      </c>
      <c r="C36" s="16"/>
      <c r="D36" s="7">
        <v>4486905.59</v>
      </c>
      <c r="E36" s="7">
        <v>0</v>
      </c>
      <c r="F36" s="7">
        <v>0</v>
      </c>
      <c r="G36" s="7">
        <f t="shared" si="0"/>
        <v>4486905.59</v>
      </c>
      <c r="H36" s="7">
        <v>0</v>
      </c>
      <c r="I36" s="7">
        <v>0</v>
      </c>
      <c r="J36" s="7">
        <v>0</v>
      </c>
      <c r="K36" s="7">
        <f t="shared" si="1"/>
        <v>0</v>
      </c>
      <c r="L36" s="7">
        <f t="shared" si="2"/>
        <v>4486905.59</v>
      </c>
      <c r="M36" s="1"/>
    </row>
    <row r="37" spans="1:13" ht="12" customHeight="1" thickBot="1" x14ac:dyDescent="0.3">
      <c r="A37" s="6" t="s">
        <v>68</v>
      </c>
      <c r="B37" s="15" t="s">
        <v>69</v>
      </c>
      <c r="C37" s="16"/>
      <c r="D37" s="7">
        <v>67786592.129999995</v>
      </c>
      <c r="E37" s="7">
        <v>2507142.46</v>
      </c>
      <c r="F37" s="7">
        <v>3056646</v>
      </c>
      <c r="G37" s="7">
        <f t="shared" si="0"/>
        <v>67237088.589999989</v>
      </c>
      <c r="H37" s="7">
        <v>0</v>
      </c>
      <c r="I37" s="7">
        <v>0</v>
      </c>
      <c r="J37" s="7">
        <v>18071098.109999999</v>
      </c>
      <c r="K37" s="7">
        <f t="shared" si="1"/>
        <v>18071098.109999999</v>
      </c>
      <c r="L37" s="7">
        <f t="shared" si="2"/>
        <v>49165990.479999989</v>
      </c>
      <c r="M37" s="1"/>
    </row>
    <row r="38" spans="1:13" ht="12" customHeight="1" thickBot="1" x14ac:dyDescent="0.3">
      <c r="A38" s="6" t="s">
        <v>70</v>
      </c>
      <c r="B38" s="15" t="s">
        <v>71</v>
      </c>
      <c r="C38" s="16"/>
      <c r="D38" s="7">
        <v>7586924</v>
      </c>
      <c r="E38" s="7">
        <v>0</v>
      </c>
      <c r="F38" s="7">
        <v>0</v>
      </c>
      <c r="G38" s="7">
        <f t="shared" si="0"/>
        <v>7586924</v>
      </c>
      <c r="H38" s="7">
        <v>0</v>
      </c>
      <c r="I38" s="7">
        <v>0</v>
      </c>
      <c r="J38" s="7">
        <v>2563445.67</v>
      </c>
      <c r="K38" s="7">
        <f t="shared" si="1"/>
        <v>2563445.67</v>
      </c>
      <c r="L38" s="7">
        <f t="shared" si="2"/>
        <v>5023478.33</v>
      </c>
      <c r="M38" s="1"/>
    </row>
    <row r="39" spans="1:13" ht="21.95" customHeight="1" thickBot="1" x14ac:dyDescent="0.3">
      <c r="A39" s="6" t="s">
        <v>72</v>
      </c>
      <c r="B39" s="15" t="s">
        <v>73</v>
      </c>
      <c r="C39" s="16"/>
      <c r="D39" s="7">
        <v>7586924</v>
      </c>
      <c r="E39" s="7">
        <v>0</v>
      </c>
      <c r="F39" s="7">
        <v>0</v>
      </c>
      <c r="G39" s="7">
        <f t="shared" si="0"/>
        <v>7586924</v>
      </c>
      <c r="H39" s="7">
        <v>0</v>
      </c>
      <c r="I39" s="7">
        <v>0</v>
      </c>
      <c r="J39" s="7">
        <v>2563445.67</v>
      </c>
      <c r="K39" s="7">
        <f t="shared" si="1"/>
        <v>2563445.67</v>
      </c>
      <c r="L39" s="7">
        <f t="shared" si="2"/>
        <v>5023478.33</v>
      </c>
      <c r="M39" s="1"/>
    </row>
    <row r="40" spans="1:13" ht="12" customHeight="1" thickBot="1" x14ac:dyDescent="0.3">
      <c r="A40" s="6" t="s">
        <v>74</v>
      </c>
      <c r="B40" s="15" t="s">
        <v>75</v>
      </c>
      <c r="C40" s="16"/>
      <c r="D40" s="7">
        <v>10921781050.85</v>
      </c>
      <c r="E40" s="7">
        <v>54664014.759999998</v>
      </c>
      <c r="F40" s="7">
        <v>37355148.859999999</v>
      </c>
      <c r="G40" s="7">
        <f t="shared" si="0"/>
        <v>10939089916.75</v>
      </c>
      <c r="H40" s="7">
        <v>0</v>
      </c>
      <c r="I40" s="7">
        <v>0</v>
      </c>
      <c r="J40" s="7">
        <f>12602157340.03+221666643.88</f>
        <v>12823823983.91</v>
      </c>
      <c r="K40" s="7">
        <f t="shared" si="1"/>
        <v>12823823983.91</v>
      </c>
      <c r="L40" s="7">
        <f t="shared" si="2"/>
        <v>-1884734067.1599998</v>
      </c>
      <c r="M40" s="1"/>
    </row>
    <row r="41" spans="1:13" ht="12" customHeight="1" thickBot="1" x14ac:dyDescent="0.3">
      <c r="A41" s="6" t="s">
        <v>76</v>
      </c>
      <c r="B41" s="15" t="s">
        <v>77</v>
      </c>
      <c r="C41" s="16"/>
      <c r="D41" s="7">
        <v>91124504.140000001</v>
      </c>
      <c r="E41" s="7">
        <v>0</v>
      </c>
      <c r="F41" s="7">
        <v>0</v>
      </c>
      <c r="G41" s="7">
        <f t="shared" si="0"/>
        <v>91124504.140000001</v>
      </c>
      <c r="H41" s="7">
        <v>0</v>
      </c>
      <c r="I41" s="7">
        <v>0</v>
      </c>
      <c r="J41" s="7">
        <v>79563123.760000005</v>
      </c>
      <c r="K41" s="7">
        <f t="shared" si="1"/>
        <v>79563123.760000005</v>
      </c>
      <c r="L41" s="7">
        <f t="shared" si="2"/>
        <v>11561380.379999995</v>
      </c>
      <c r="M41" s="1"/>
    </row>
    <row r="42" spans="1:13" ht="21.95" customHeight="1" thickBot="1" x14ac:dyDescent="0.3">
      <c r="A42" s="6" t="s">
        <v>78</v>
      </c>
      <c r="B42" s="15" t="s">
        <v>79</v>
      </c>
      <c r="C42" s="16"/>
      <c r="D42" s="7">
        <v>46149</v>
      </c>
      <c r="E42" s="7">
        <v>0</v>
      </c>
      <c r="F42" s="7">
        <v>0</v>
      </c>
      <c r="G42" s="7">
        <f t="shared" si="0"/>
        <v>46149</v>
      </c>
      <c r="H42" s="7">
        <v>0</v>
      </c>
      <c r="I42" s="7">
        <v>0</v>
      </c>
      <c r="J42" s="7">
        <v>0</v>
      </c>
      <c r="K42" s="7">
        <f t="shared" si="1"/>
        <v>0</v>
      </c>
      <c r="L42" s="7">
        <f t="shared" si="2"/>
        <v>46149</v>
      </c>
      <c r="M42" s="1"/>
    </row>
    <row r="43" spans="1:13" ht="21.95" customHeight="1" thickBot="1" x14ac:dyDescent="0.3">
      <c r="A43" s="6" t="s">
        <v>80</v>
      </c>
      <c r="B43" s="15" t="s">
        <v>81</v>
      </c>
      <c r="C43" s="16"/>
      <c r="D43" s="7">
        <v>3140675011.2800002</v>
      </c>
      <c r="E43" s="7">
        <v>24227215.890000001</v>
      </c>
      <c r="F43" s="7">
        <v>3359543.86</v>
      </c>
      <c r="G43" s="7">
        <f t="shared" si="0"/>
        <v>3161542683.3099999</v>
      </c>
      <c r="H43" s="7">
        <v>0</v>
      </c>
      <c r="I43" s="7">
        <v>0</v>
      </c>
      <c r="J43" s="7">
        <v>4290671034.9699998</v>
      </c>
      <c r="K43" s="7">
        <f t="shared" si="1"/>
        <v>4290671034.9699998</v>
      </c>
      <c r="L43" s="7">
        <f t="shared" si="2"/>
        <v>-1129128351.6599998</v>
      </c>
      <c r="M43" s="1"/>
    </row>
    <row r="44" spans="1:13" ht="12" customHeight="1" thickBot="1" x14ac:dyDescent="0.3">
      <c r="A44" s="6" t="s">
        <v>82</v>
      </c>
      <c r="B44" s="15" t="s">
        <v>83</v>
      </c>
      <c r="C44" s="16"/>
      <c r="D44" s="7">
        <v>3052084954.9099998</v>
      </c>
      <c r="E44" s="7">
        <v>17795936.34</v>
      </c>
      <c r="F44" s="7">
        <v>30686341.879999999</v>
      </c>
      <c r="G44" s="7">
        <f t="shared" si="0"/>
        <v>3039194549.3699999</v>
      </c>
      <c r="H44" s="7">
        <v>0</v>
      </c>
      <c r="I44" s="7">
        <v>0</v>
      </c>
      <c r="J44" s="7">
        <f>2835458448.92+221666643.88</f>
        <v>3057125092.8000002</v>
      </c>
      <c r="K44" s="7">
        <f t="shared" si="1"/>
        <v>3057125092.8000002</v>
      </c>
      <c r="L44" s="7">
        <f t="shared" si="2"/>
        <v>-17930543.430000305</v>
      </c>
      <c r="M44" s="1"/>
    </row>
    <row r="45" spans="1:13" ht="12" customHeight="1" thickBot="1" x14ac:dyDescent="0.3">
      <c r="A45" s="6" t="s">
        <v>84</v>
      </c>
      <c r="B45" s="15" t="s">
        <v>85</v>
      </c>
      <c r="C45" s="16"/>
      <c r="D45" s="7">
        <v>2406893949.3400002</v>
      </c>
      <c r="E45" s="7">
        <v>3467342.46</v>
      </c>
      <c r="F45" s="7">
        <v>3196424.72</v>
      </c>
      <c r="G45" s="7">
        <f t="shared" si="0"/>
        <v>2407164867.0800004</v>
      </c>
      <c r="H45" s="7">
        <v>0</v>
      </c>
      <c r="I45" s="7">
        <v>0</v>
      </c>
      <c r="J45" s="7">
        <v>2652389677.1999998</v>
      </c>
      <c r="K45" s="7">
        <f t="shared" si="1"/>
        <v>2652389677.1999998</v>
      </c>
      <c r="L45" s="7">
        <f t="shared" si="2"/>
        <v>-245224810.11999941</v>
      </c>
      <c r="M45" s="1"/>
    </row>
    <row r="46" spans="1:13" ht="21.95" customHeight="1" thickBot="1" x14ac:dyDescent="0.3">
      <c r="A46" s="6" t="s">
        <v>86</v>
      </c>
      <c r="B46" s="15" t="s">
        <v>87</v>
      </c>
      <c r="C46" s="16"/>
      <c r="D46" s="7">
        <v>117625341.39</v>
      </c>
      <c r="E46" s="7">
        <v>628074.06999999995</v>
      </c>
      <c r="F46" s="7">
        <v>67326.899999999994</v>
      </c>
      <c r="G46" s="7">
        <f t="shared" si="0"/>
        <v>118186088.55999999</v>
      </c>
      <c r="H46" s="7">
        <v>0</v>
      </c>
      <c r="I46" s="7">
        <v>0</v>
      </c>
      <c r="J46" s="7">
        <v>93165196.670000002</v>
      </c>
      <c r="K46" s="7">
        <f t="shared" si="1"/>
        <v>93165196.670000002</v>
      </c>
      <c r="L46" s="7">
        <f t="shared" si="2"/>
        <v>25020891.889999986</v>
      </c>
      <c r="M46" s="1"/>
    </row>
    <row r="47" spans="1:13" ht="12" customHeight="1" thickBot="1" x14ac:dyDescent="0.3">
      <c r="A47" s="6" t="s">
        <v>88</v>
      </c>
      <c r="B47" s="15" t="s">
        <v>89</v>
      </c>
      <c r="C47" s="16"/>
      <c r="D47" s="7">
        <v>1314157562.73</v>
      </c>
      <c r="E47" s="7">
        <v>8502600</v>
      </c>
      <c r="F47" s="7">
        <v>0</v>
      </c>
      <c r="G47" s="7">
        <f t="shared" si="0"/>
        <v>1322660162.73</v>
      </c>
      <c r="H47" s="7">
        <v>0</v>
      </c>
      <c r="I47" s="7">
        <v>0</v>
      </c>
      <c r="J47" s="7">
        <v>1746555517.0899999</v>
      </c>
      <c r="K47" s="7">
        <f t="shared" si="1"/>
        <v>1746555517.0899999</v>
      </c>
      <c r="L47" s="7">
        <f t="shared" si="2"/>
        <v>-423895354.3599999</v>
      </c>
      <c r="M47" s="1"/>
    </row>
    <row r="48" spans="1:13" ht="12" customHeight="1" thickBot="1" x14ac:dyDescent="0.3">
      <c r="A48" s="6" t="s">
        <v>90</v>
      </c>
      <c r="B48" s="15" t="s">
        <v>91</v>
      </c>
      <c r="C48" s="16"/>
      <c r="D48" s="7">
        <v>799173578.05999994</v>
      </c>
      <c r="E48" s="7">
        <v>42846</v>
      </c>
      <c r="F48" s="7">
        <v>45511.5</v>
      </c>
      <c r="G48" s="7">
        <f t="shared" si="0"/>
        <v>799170912.55999994</v>
      </c>
      <c r="H48" s="7">
        <v>0</v>
      </c>
      <c r="I48" s="7">
        <v>0</v>
      </c>
      <c r="J48" s="7">
        <v>904354341.41999996</v>
      </c>
      <c r="K48" s="7">
        <f t="shared" si="1"/>
        <v>904354341.41999996</v>
      </c>
      <c r="L48" s="7">
        <f t="shared" si="2"/>
        <v>-105183428.86000001</v>
      </c>
      <c r="M48" s="1"/>
    </row>
    <row r="49" spans="1:13" ht="12" customHeight="1" thickBot="1" x14ac:dyDescent="0.3">
      <c r="A49" s="6" t="s">
        <v>92</v>
      </c>
      <c r="B49" s="15" t="s">
        <v>93</v>
      </c>
      <c r="C49" s="16"/>
      <c r="D49" s="7">
        <v>11763339.310000001</v>
      </c>
      <c r="E49" s="7">
        <v>0</v>
      </c>
      <c r="F49" s="7">
        <v>0</v>
      </c>
      <c r="G49" s="7">
        <f t="shared" si="0"/>
        <v>11763339.310000001</v>
      </c>
      <c r="H49" s="7">
        <v>0</v>
      </c>
      <c r="I49" s="7">
        <v>0</v>
      </c>
      <c r="J49" s="7">
        <v>6468324.6299999999</v>
      </c>
      <c r="K49" s="7">
        <f t="shared" si="1"/>
        <v>6468324.6299999999</v>
      </c>
      <c r="L49" s="7">
        <f t="shared" si="2"/>
        <v>5295014.6800000006</v>
      </c>
      <c r="M49" s="1"/>
    </row>
    <row r="50" spans="1:13" ht="12" customHeight="1" thickBot="1" x14ac:dyDescent="0.3">
      <c r="A50" s="6" t="s">
        <v>94</v>
      </c>
      <c r="B50" s="15" t="s">
        <v>93</v>
      </c>
      <c r="C50" s="16"/>
      <c r="D50" s="7">
        <v>11763339.310000001</v>
      </c>
      <c r="E50" s="7">
        <v>0</v>
      </c>
      <c r="F50" s="7">
        <v>0</v>
      </c>
      <c r="G50" s="7">
        <f t="shared" si="0"/>
        <v>11763339.310000001</v>
      </c>
      <c r="H50" s="7">
        <v>0</v>
      </c>
      <c r="I50" s="7">
        <v>0</v>
      </c>
      <c r="J50" s="7">
        <v>6468324.6299999999</v>
      </c>
      <c r="K50" s="7">
        <f t="shared" si="1"/>
        <v>6468324.6299999999</v>
      </c>
      <c r="L50" s="7">
        <f t="shared" si="2"/>
        <v>5295014.6800000006</v>
      </c>
      <c r="M50" s="1"/>
    </row>
    <row r="51" spans="1:13" ht="12" customHeight="1" thickBot="1" x14ac:dyDescent="0.3">
      <c r="A51" s="6" t="s">
        <v>95</v>
      </c>
      <c r="B51" s="15" t="s">
        <v>96</v>
      </c>
      <c r="C51" s="16"/>
      <c r="D51" s="7">
        <v>6306554315.5200005</v>
      </c>
      <c r="E51" s="7">
        <v>31860545.379999999</v>
      </c>
      <c r="F51" s="7">
        <v>7450459.8099999996</v>
      </c>
      <c r="G51" s="7">
        <f t="shared" si="0"/>
        <v>6330964401.0900002</v>
      </c>
      <c r="H51" s="7">
        <v>0</v>
      </c>
      <c r="I51" s="7">
        <v>0</v>
      </c>
      <c r="J51" s="7">
        <v>7791504165.2399998</v>
      </c>
      <c r="K51" s="7">
        <f t="shared" si="1"/>
        <v>7791504165.2399998</v>
      </c>
      <c r="L51" s="7">
        <f t="shared" si="2"/>
        <v>-1460539764.1499996</v>
      </c>
      <c r="M51" s="1"/>
    </row>
    <row r="52" spans="1:13" ht="21.95" customHeight="1" thickBot="1" x14ac:dyDescent="0.3">
      <c r="A52" s="6" t="s">
        <v>97</v>
      </c>
      <c r="B52" s="15" t="s">
        <v>98</v>
      </c>
      <c r="C52" s="16"/>
      <c r="D52" s="7">
        <v>6205329150.4399996</v>
      </c>
      <c r="E52" s="7">
        <v>31776668.5</v>
      </c>
      <c r="F52" s="7">
        <v>7445982.8099999996</v>
      </c>
      <c r="G52" s="7">
        <f t="shared" si="0"/>
        <v>6229659836.1299992</v>
      </c>
      <c r="H52" s="7">
        <v>0</v>
      </c>
      <c r="I52" s="7">
        <v>0</v>
      </c>
      <c r="J52" s="7">
        <v>7746849495.6999998</v>
      </c>
      <c r="K52" s="7">
        <f t="shared" si="1"/>
        <v>7746849495.6999998</v>
      </c>
      <c r="L52" s="7">
        <f t="shared" si="2"/>
        <v>-1517189659.5700006</v>
      </c>
      <c r="M52" s="1"/>
    </row>
    <row r="53" spans="1:13" ht="21.95" customHeight="1" thickBot="1" x14ac:dyDescent="0.3">
      <c r="A53" s="6" t="s">
        <v>99</v>
      </c>
      <c r="B53" s="15" t="s">
        <v>100</v>
      </c>
      <c r="C53" s="16"/>
      <c r="D53" s="7">
        <v>2782078504.8499999</v>
      </c>
      <c r="E53" s="7">
        <v>16256882.74</v>
      </c>
      <c r="F53" s="7">
        <v>5731093.8899999997</v>
      </c>
      <c r="G53" s="7">
        <f t="shared" si="0"/>
        <v>2792604293.6999998</v>
      </c>
      <c r="H53" s="7">
        <v>0</v>
      </c>
      <c r="I53" s="7">
        <v>0</v>
      </c>
      <c r="J53" s="7">
        <v>3589579605.0599999</v>
      </c>
      <c r="K53" s="7">
        <f t="shared" si="1"/>
        <v>3589579605.0599999</v>
      </c>
      <c r="L53" s="7">
        <f t="shared" si="2"/>
        <v>-796975311.36000013</v>
      </c>
      <c r="M53" s="1"/>
    </row>
    <row r="54" spans="1:13" ht="21.95" customHeight="1" thickBot="1" x14ac:dyDescent="0.3">
      <c r="A54" s="6" t="s">
        <v>101</v>
      </c>
      <c r="B54" s="15" t="s">
        <v>102</v>
      </c>
      <c r="C54" s="16"/>
      <c r="D54" s="7">
        <v>2190028517.8200002</v>
      </c>
      <c r="E54" s="7">
        <v>11155954.369999999</v>
      </c>
      <c r="F54" s="7">
        <v>791413.62</v>
      </c>
      <c r="G54" s="7">
        <f t="shared" si="0"/>
        <v>2200393058.5700002</v>
      </c>
      <c r="H54" s="7">
        <v>0</v>
      </c>
      <c r="I54" s="7">
        <v>0</v>
      </c>
      <c r="J54" s="7">
        <v>2661859209.1900001</v>
      </c>
      <c r="K54" s="7">
        <f t="shared" si="1"/>
        <v>2661859209.1900001</v>
      </c>
      <c r="L54" s="7">
        <f t="shared" si="2"/>
        <v>-461466150.61999989</v>
      </c>
      <c r="M54" s="1"/>
    </row>
    <row r="55" spans="1:13" ht="21.95" customHeight="1" thickBot="1" x14ac:dyDescent="0.3">
      <c r="A55" s="6" t="s">
        <v>103</v>
      </c>
      <c r="B55" s="15" t="s">
        <v>104</v>
      </c>
      <c r="C55" s="16"/>
      <c r="D55" s="7">
        <v>649524912.35000002</v>
      </c>
      <c r="E55" s="7">
        <v>2800580.43</v>
      </c>
      <c r="F55" s="7">
        <v>151066.48000000001</v>
      </c>
      <c r="G55" s="7">
        <f t="shared" si="0"/>
        <v>652174426.29999995</v>
      </c>
      <c r="H55" s="7">
        <v>0</v>
      </c>
      <c r="I55" s="7">
        <v>0</v>
      </c>
      <c r="J55" s="7">
        <v>366778430.31</v>
      </c>
      <c r="K55" s="7">
        <f t="shared" si="1"/>
        <v>366778430.31</v>
      </c>
      <c r="L55" s="7">
        <f t="shared" si="2"/>
        <v>285395995.98999995</v>
      </c>
      <c r="M55" s="1"/>
    </row>
    <row r="56" spans="1:13" ht="45" customHeight="1" thickBot="1" x14ac:dyDescent="0.3">
      <c r="A56" s="6" t="s">
        <v>105</v>
      </c>
      <c r="B56" s="15" t="s">
        <v>106</v>
      </c>
      <c r="C56" s="16"/>
      <c r="D56" s="7">
        <v>318605031.98000002</v>
      </c>
      <c r="E56" s="7">
        <v>1316826.03</v>
      </c>
      <c r="F56" s="7">
        <v>439795.87</v>
      </c>
      <c r="G56" s="7">
        <f t="shared" si="0"/>
        <v>319482062.13999999</v>
      </c>
      <c r="H56" s="7">
        <v>0</v>
      </c>
      <c r="I56" s="7">
        <v>0</v>
      </c>
      <c r="J56" s="7">
        <v>314086755.33999997</v>
      </c>
      <c r="K56" s="7">
        <f t="shared" si="1"/>
        <v>314086755.33999997</v>
      </c>
      <c r="L56" s="7">
        <f t="shared" si="2"/>
        <v>5395306.8000000119</v>
      </c>
      <c r="M56" s="1"/>
    </row>
    <row r="57" spans="1:13" ht="21.95" customHeight="1" thickBot="1" x14ac:dyDescent="0.3">
      <c r="A57" s="6" t="s">
        <v>107</v>
      </c>
      <c r="B57" s="15" t="s">
        <v>108</v>
      </c>
      <c r="C57" s="16"/>
      <c r="D57" s="7">
        <v>265092183.44</v>
      </c>
      <c r="E57" s="7">
        <v>246424.93</v>
      </c>
      <c r="F57" s="7">
        <v>332612.95</v>
      </c>
      <c r="G57" s="7">
        <f t="shared" si="0"/>
        <v>265005995.42000002</v>
      </c>
      <c r="H57" s="7">
        <v>0</v>
      </c>
      <c r="I57" s="7">
        <v>0</v>
      </c>
      <c r="J57" s="7">
        <v>814545495.79999995</v>
      </c>
      <c r="K57" s="7">
        <f t="shared" si="1"/>
        <v>814545495.79999995</v>
      </c>
      <c r="L57" s="7">
        <f t="shared" si="2"/>
        <v>-549539500.37999988</v>
      </c>
      <c r="M57" s="1"/>
    </row>
    <row r="58" spans="1:13" ht="12" customHeight="1" thickBot="1" x14ac:dyDescent="0.3">
      <c r="A58" s="6" t="s">
        <v>109</v>
      </c>
      <c r="B58" s="15" t="s">
        <v>110</v>
      </c>
      <c r="C58" s="16"/>
      <c r="D58" s="7">
        <v>101225165.08</v>
      </c>
      <c r="E58" s="7">
        <v>83876.88</v>
      </c>
      <c r="F58" s="7">
        <v>4477</v>
      </c>
      <c r="G58" s="7">
        <f t="shared" si="0"/>
        <v>101304564.95999999</v>
      </c>
      <c r="H58" s="7">
        <v>0</v>
      </c>
      <c r="I58" s="7">
        <v>0</v>
      </c>
      <c r="J58" s="7">
        <v>44654669.539999999</v>
      </c>
      <c r="K58" s="7">
        <f t="shared" si="1"/>
        <v>44654669.539999999</v>
      </c>
      <c r="L58" s="7">
        <f t="shared" si="2"/>
        <v>56649895.419999994</v>
      </c>
      <c r="M58" s="1"/>
    </row>
    <row r="59" spans="1:13" ht="12" customHeight="1" thickBot="1" x14ac:dyDescent="0.3">
      <c r="A59" s="6" t="s">
        <v>111</v>
      </c>
      <c r="B59" s="15" t="s">
        <v>112</v>
      </c>
      <c r="C59" s="16"/>
      <c r="D59" s="7">
        <v>101225165.08</v>
      </c>
      <c r="E59" s="7">
        <v>83876.88</v>
      </c>
      <c r="F59" s="7">
        <v>4477</v>
      </c>
      <c r="G59" s="7">
        <f t="shared" si="0"/>
        <v>101304564.95999999</v>
      </c>
      <c r="H59" s="7">
        <v>0</v>
      </c>
      <c r="I59" s="7">
        <v>0</v>
      </c>
      <c r="J59" s="7">
        <v>44654669.539999999</v>
      </c>
      <c r="K59" s="7">
        <f t="shared" si="1"/>
        <v>44654669.539999999</v>
      </c>
      <c r="L59" s="7">
        <f t="shared" si="2"/>
        <v>56649895.419999994</v>
      </c>
      <c r="M59" s="1"/>
    </row>
    <row r="60" spans="1:13" ht="21.95" customHeight="1" thickBot="1" x14ac:dyDescent="0.3">
      <c r="A60" s="6" t="s">
        <v>113</v>
      </c>
      <c r="B60" s="15" t="s">
        <v>114</v>
      </c>
      <c r="C60" s="16"/>
      <c r="D60" s="7">
        <v>8620312813.3500004</v>
      </c>
      <c r="E60" s="7">
        <v>12529652.439999999</v>
      </c>
      <c r="F60" s="7">
        <v>22428019.48</v>
      </c>
      <c r="G60" s="7">
        <f t="shared" si="0"/>
        <v>8610414446.3100014</v>
      </c>
      <c r="H60" s="7">
        <v>0</v>
      </c>
      <c r="I60" s="7">
        <v>0</v>
      </c>
      <c r="J60" s="7">
        <v>7846482331.4499998</v>
      </c>
      <c r="K60" s="7">
        <f t="shared" si="1"/>
        <v>7846482331.4499998</v>
      </c>
      <c r="L60" s="7">
        <f t="shared" si="2"/>
        <v>763932114.86000156</v>
      </c>
      <c r="M60" s="1"/>
    </row>
    <row r="61" spans="1:13" ht="21.95" customHeight="1" thickBot="1" x14ac:dyDescent="0.3">
      <c r="A61" s="6" t="s">
        <v>115</v>
      </c>
      <c r="B61" s="15" t="s">
        <v>116</v>
      </c>
      <c r="C61" s="16"/>
      <c r="D61" s="7">
        <v>649367829.51999998</v>
      </c>
      <c r="E61" s="7">
        <v>3812717.14</v>
      </c>
      <c r="F61" s="7">
        <v>1001347.79</v>
      </c>
      <c r="G61" s="7">
        <f t="shared" si="0"/>
        <v>652179198.87</v>
      </c>
      <c r="H61" s="7">
        <v>0</v>
      </c>
      <c r="I61" s="7">
        <v>0</v>
      </c>
      <c r="J61" s="7">
        <v>595990441.92999995</v>
      </c>
      <c r="K61" s="7">
        <f t="shared" si="1"/>
        <v>595990441.92999995</v>
      </c>
      <c r="L61" s="7">
        <f t="shared" si="2"/>
        <v>56188756.940000057</v>
      </c>
      <c r="M61" s="1"/>
    </row>
    <row r="62" spans="1:13" ht="12" customHeight="1" thickBot="1" x14ac:dyDescent="0.3">
      <c r="A62" s="6" t="s">
        <v>117</v>
      </c>
      <c r="B62" s="15" t="s">
        <v>118</v>
      </c>
      <c r="C62" s="16"/>
      <c r="D62" s="7">
        <v>447503479.13</v>
      </c>
      <c r="E62" s="7">
        <v>2253745.0099999998</v>
      </c>
      <c r="F62" s="7">
        <v>49274.400000000001</v>
      </c>
      <c r="G62" s="7">
        <f t="shared" si="0"/>
        <v>449707949.74000001</v>
      </c>
      <c r="H62" s="7">
        <v>0</v>
      </c>
      <c r="I62" s="7">
        <v>0</v>
      </c>
      <c r="J62" s="7">
        <v>437720383.63999999</v>
      </c>
      <c r="K62" s="7">
        <f t="shared" si="1"/>
        <v>437720383.63999999</v>
      </c>
      <c r="L62" s="7">
        <f t="shared" si="2"/>
        <v>11987566.100000024</v>
      </c>
      <c r="M62" s="1"/>
    </row>
    <row r="63" spans="1:13" ht="21.95" customHeight="1" thickBot="1" x14ac:dyDescent="0.3">
      <c r="A63" s="6" t="s">
        <v>119</v>
      </c>
      <c r="B63" s="15" t="s">
        <v>120</v>
      </c>
      <c r="C63" s="16"/>
      <c r="D63" s="7">
        <v>201864350.38999999</v>
      </c>
      <c r="E63" s="7">
        <v>1558972.13</v>
      </c>
      <c r="F63" s="7">
        <v>952073.39</v>
      </c>
      <c r="G63" s="7">
        <f t="shared" si="0"/>
        <v>202471249.13</v>
      </c>
      <c r="H63" s="7">
        <v>0</v>
      </c>
      <c r="I63" s="7">
        <v>0</v>
      </c>
      <c r="J63" s="7">
        <v>158270058.28999999</v>
      </c>
      <c r="K63" s="7">
        <f t="shared" si="1"/>
        <v>158270058.28999999</v>
      </c>
      <c r="L63" s="7">
        <f t="shared" si="2"/>
        <v>44201190.840000004</v>
      </c>
      <c r="M63" s="1"/>
    </row>
    <row r="64" spans="1:13" ht="12" customHeight="1" thickBot="1" x14ac:dyDescent="0.3">
      <c r="A64" s="6" t="s">
        <v>121</v>
      </c>
      <c r="B64" s="15" t="s">
        <v>122</v>
      </c>
      <c r="C64" s="16"/>
      <c r="D64" s="7">
        <v>102510686.05</v>
      </c>
      <c r="E64" s="7">
        <v>0</v>
      </c>
      <c r="F64" s="7">
        <v>3765833</v>
      </c>
      <c r="G64" s="7">
        <f t="shared" si="0"/>
        <v>98744853.049999997</v>
      </c>
      <c r="H64" s="7">
        <v>0</v>
      </c>
      <c r="I64" s="7">
        <v>0</v>
      </c>
      <c r="J64" s="7">
        <v>50193636.909999996</v>
      </c>
      <c r="K64" s="7">
        <f t="shared" si="1"/>
        <v>50193636.909999996</v>
      </c>
      <c r="L64" s="7">
        <f t="shared" si="2"/>
        <v>48551216.140000001</v>
      </c>
      <c r="M64" s="1"/>
    </row>
    <row r="65" spans="1:13" ht="21.95" customHeight="1" thickBot="1" x14ac:dyDescent="0.3">
      <c r="A65" s="6" t="s">
        <v>123</v>
      </c>
      <c r="B65" s="15" t="s">
        <v>124</v>
      </c>
      <c r="C65" s="16"/>
      <c r="D65" s="7">
        <v>22951162.390000001</v>
      </c>
      <c r="E65" s="7">
        <v>0</v>
      </c>
      <c r="F65" s="7">
        <v>500000</v>
      </c>
      <c r="G65" s="7">
        <f t="shared" si="0"/>
        <v>22451162.390000001</v>
      </c>
      <c r="H65" s="7">
        <v>0</v>
      </c>
      <c r="I65" s="7">
        <v>0</v>
      </c>
      <c r="J65" s="7">
        <v>11113344.869999999</v>
      </c>
      <c r="K65" s="7">
        <f t="shared" si="1"/>
        <v>11113344.869999999</v>
      </c>
      <c r="L65" s="7">
        <f t="shared" si="2"/>
        <v>11337817.520000001</v>
      </c>
      <c r="M65" s="1"/>
    </row>
    <row r="66" spans="1:13" ht="33.950000000000003" customHeight="1" thickBot="1" x14ac:dyDescent="0.3">
      <c r="A66" s="6" t="s">
        <v>125</v>
      </c>
      <c r="B66" s="15" t="s">
        <v>126</v>
      </c>
      <c r="C66" s="16"/>
      <c r="D66" s="7">
        <v>79559523.659999996</v>
      </c>
      <c r="E66" s="7">
        <v>0</v>
      </c>
      <c r="F66" s="7">
        <v>3265833</v>
      </c>
      <c r="G66" s="7">
        <f t="shared" si="0"/>
        <v>76293690.659999996</v>
      </c>
      <c r="H66" s="7">
        <v>0</v>
      </c>
      <c r="I66" s="7">
        <v>0</v>
      </c>
      <c r="J66" s="7">
        <v>39080292.039999999</v>
      </c>
      <c r="K66" s="7">
        <f t="shared" si="1"/>
        <v>39080292.039999999</v>
      </c>
      <c r="L66" s="7">
        <f t="shared" si="2"/>
        <v>37213398.619999997</v>
      </c>
      <c r="M66" s="1"/>
    </row>
    <row r="67" spans="1:13" ht="21.95" customHeight="1" thickBot="1" x14ac:dyDescent="0.3">
      <c r="A67" s="6" t="s">
        <v>127</v>
      </c>
      <c r="B67" s="15" t="s">
        <v>128</v>
      </c>
      <c r="C67" s="16"/>
      <c r="D67" s="7">
        <v>184579936.41999999</v>
      </c>
      <c r="E67" s="7">
        <v>450000</v>
      </c>
      <c r="F67" s="7">
        <v>2548008</v>
      </c>
      <c r="G67" s="7">
        <f t="shared" si="0"/>
        <v>182481928.41999999</v>
      </c>
      <c r="H67" s="7">
        <v>0</v>
      </c>
      <c r="I67" s="7">
        <v>0</v>
      </c>
      <c r="J67" s="7">
        <v>62605000</v>
      </c>
      <c r="K67" s="7">
        <f t="shared" si="1"/>
        <v>62605000</v>
      </c>
      <c r="L67" s="7">
        <f t="shared" si="2"/>
        <v>119876928.41999999</v>
      </c>
      <c r="M67" s="1"/>
    </row>
    <row r="68" spans="1:13" ht="12" customHeight="1" thickBot="1" x14ac:dyDescent="0.3">
      <c r="A68" s="6" t="s">
        <v>129</v>
      </c>
      <c r="B68" s="15" t="s">
        <v>130</v>
      </c>
      <c r="C68" s="16"/>
      <c r="D68" s="7">
        <v>184579936.41999999</v>
      </c>
      <c r="E68" s="7">
        <v>450000</v>
      </c>
      <c r="F68" s="7">
        <v>2548008</v>
      </c>
      <c r="G68" s="7">
        <f t="shared" si="0"/>
        <v>182481928.41999999</v>
      </c>
      <c r="H68" s="7">
        <v>0</v>
      </c>
      <c r="I68" s="7">
        <v>0</v>
      </c>
      <c r="J68" s="7">
        <v>62605000</v>
      </c>
      <c r="K68" s="7">
        <f t="shared" si="1"/>
        <v>62605000</v>
      </c>
      <c r="L68" s="7">
        <f t="shared" si="2"/>
        <v>119876928.41999999</v>
      </c>
      <c r="M68" s="1"/>
    </row>
    <row r="69" spans="1:13" ht="12" customHeight="1" thickBot="1" x14ac:dyDescent="0.3">
      <c r="A69" s="6" t="s">
        <v>131</v>
      </c>
      <c r="B69" s="15" t="s">
        <v>132</v>
      </c>
      <c r="C69" s="16"/>
      <c r="D69" s="7">
        <v>5389786033.1300001</v>
      </c>
      <c r="E69" s="7">
        <v>375299.3</v>
      </c>
      <c r="F69" s="7">
        <v>10839776.789999999</v>
      </c>
      <c r="G69" s="7">
        <f t="shared" si="0"/>
        <v>5379321555.6400003</v>
      </c>
      <c r="H69" s="7">
        <v>0</v>
      </c>
      <c r="I69" s="7">
        <v>0</v>
      </c>
      <c r="J69" s="7">
        <v>5270434730.3000002</v>
      </c>
      <c r="K69" s="7">
        <f t="shared" si="1"/>
        <v>5270434730.3000002</v>
      </c>
      <c r="L69" s="7">
        <f t="shared" si="2"/>
        <v>108886825.34000015</v>
      </c>
      <c r="M69" s="1"/>
    </row>
    <row r="70" spans="1:13" ht="21.95" customHeight="1" thickBot="1" x14ac:dyDescent="0.3">
      <c r="A70" s="6" t="s">
        <v>133</v>
      </c>
      <c r="B70" s="15" t="s">
        <v>134</v>
      </c>
      <c r="C70" s="16"/>
      <c r="D70" s="7">
        <v>47827367.380000003</v>
      </c>
      <c r="E70" s="7">
        <v>0</v>
      </c>
      <c r="F70" s="7">
        <v>9025651</v>
      </c>
      <c r="G70" s="7">
        <f t="shared" si="0"/>
        <v>38801716.380000003</v>
      </c>
      <c r="H70" s="7">
        <v>0</v>
      </c>
      <c r="I70" s="7">
        <v>0</v>
      </c>
      <c r="J70" s="7">
        <v>100377051.5</v>
      </c>
      <c r="K70" s="7">
        <f t="shared" si="1"/>
        <v>100377051.5</v>
      </c>
      <c r="L70" s="7">
        <f t="shared" si="2"/>
        <v>-61575335.119999997</v>
      </c>
      <c r="M70" s="1"/>
    </row>
    <row r="71" spans="1:13" ht="12" customHeight="1" thickBot="1" x14ac:dyDescent="0.3">
      <c r="A71" s="6" t="s">
        <v>135</v>
      </c>
      <c r="B71" s="15" t="s">
        <v>136</v>
      </c>
      <c r="C71" s="16"/>
      <c r="D71" s="7">
        <v>945353292.49000001</v>
      </c>
      <c r="E71" s="7">
        <v>8947.1200000000008</v>
      </c>
      <c r="F71" s="7">
        <v>768212.99</v>
      </c>
      <c r="G71" s="7">
        <f t="shared" si="0"/>
        <v>944594026.62</v>
      </c>
      <c r="H71" s="7">
        <v>0</v>
      </c>
      <c r="I71" s="7">
        <v>0</v>
      </c>
      <c r="J71" s="7">
        <v>1178169148.5799999</v>
      </c>
      <c r="K71" s="7">
        <f t="shared" si="1"/>
        <v>1178169148.5799999</v>
      </c>
      <c r="L71" s="7">
        <f t="shared" si="2"/>
        <v>-233575121.95999992</v>
      </c>
      <c r="M71" s="1"/>
    </row>
    <row r="72" spans="1:13" ht="21.95" customHeight="1" thickBot="1" x14ac:dyDescent="0.3">
      <c r="A72" s="6" t="s">
        <v>137</v>
      </c>
      <c r="B72" s="15" t="s">
        <v>138</v>
      </c>
      <c r="C72" s="16"/>
      <c r="D72" s="7">
        <v>1182409843.4200001</v>
      </c>
      <c r="E72" s="7">
        <v>0</v>
      </c>
      <c r="F72" s="7">
        <v>0</v>
      </c>
      <c r="G72" s="7">
        <f t="shared" si="0"/>
        <v>1182409843.4200001</v>
      </c>
      <c r="H72" s="7">
        <v>0</v>
      </c>
      <c r="I72" s="7">
        <v>0</v>
      </c>
      <c r="J72" s="7">
        <v>1104162092.3</v>
      </c>
      <c r="K72" s="7">
        <f t="shared" si="1"/>
        <v>1104162092.3</v>
      </c>
      <c r="L72" s="7">
        <f t="shared" si="2"/>
        <v>78247751.120000124</v>
      </c>
      <c r="M72" s="1"/>
    </row>
    <row r="73" spans="1:13" ht="21.95" customHeight="1" thickBot="1" x14ac:dyDescent="0.3">
      <c r="A73" s="6" t="s">
        <v>139</v>
      </c>
      <c r="B73" s="15" t="s">
        <v>140</v>
      </c>
      <c r="C73" s="16"/>
      <c r="D73" s="7">
        <v>1641489756.8900001</v>
      </c>
      <c r="E73" s="7">
        <v>50000</v>
      </c>
      <c r="F73" s="7">
        <v>1000000</v>
      </c>
      <c r="G73" s="7">
        <f t="shared" si="0"/>
        <v>1640539756.8900001</v>
      </c>
      <c r="H73" s="7">
        <v>0</v>
      </c>
      <c r="I73" s="7">
        <v>0</v>
      </c>
      <c r="J73" s="7">
        <v>1372756319.04</v>
      </c>
      <c r="K73" s="7">
        <f t="shared" si="1"/>
        <v>1372756319.04</v>
      </c>
      <c r="L73" s="7">
        <f t="shared" si="2"/>
        <v>267783437.85000014</v>
      </c>
      <c r="M73" s="1"/>
    </row>
    <row r="74" spans="1:13" ht="12" customHeight="1" thickBot="1" x14ac:dyDescent="0.3">
      <c r="A74" s="6" t="s">
        <v>141</v>
      </c>
      <c r="B74" s="15" t="s">
        <v>142</v>
      </c>
      <c r="C74" s="16"/>
      <c r="D74" s="7">
        <v>26596430.120000001</v>
      </c>
      <c r="E74" s="7">
        <v>0</v>
      </c>
      <c r="F74" s="7">
        <v>0</v>
      </c>
      <c r="G74" s="7">
        <f t="shared" si="0"/>
        <v>26596430.120000001</v>
      </c>
      <c r="H74" s="7">
        <v>0</v>
      </c>
      <c r="I74" s="7">
        <v>0</v>
      </c>
      <c r="J74" s="7">
        <v>4786480.3600000003</v>
      </c>
      <c r="K74" s="7">
        <f t="shared" si="1"/>
        <v>4786480.3600000003</v>
      </c>
      <c r="L74" s="7">
        <f t="shared" si="2"/>
        <v>21809949.760000002</v>
      </c>
      <c r="M74" s="1"/>
    </row>
    <row r="75" spans="1:13" ht="21.95" customHeight="1" thickBot="1" x14ac:dyDescent="0.3">
      <c r="A75" s="6" t="s">
        <v>143</v>
      </c>
      <c r="B75" s="15" t="s">
        <v>144</v>
      </c>
      <c r="C75" s="16"/>
      <c r="D75" s="7">
        <v>1543800787.3499999</v>
      </c>
      <c r="E75" s="7">
        <v>316352.18</v>
      </c>
      <c r="F75" s="7">
        <v>45912.800000000003</v>
      </c>
      <c r="G75" s="7">
        <f t="shared" si="0"/>
        <v>1544071226.73</v>
      </c>
      <c r="H75" s="7">
        <v>0</v>
      </c>
      <c r="I75" s="7">
        <v>0</v>
      </c>
      <c r="J75" s="7">
        <v>1509926363.52</v>
      </c>
      <c r="K75" s="7">
        <f t="shared" si="1"/>
        <v>1509926363.52</v>
      </c>
      <c r="L75" s="7">
        <f t="shared" si="2"/>
        <v>34144863.210000038</v>
      </c>
      <c r="M75" s="1"/>
    </row>
    <row r="76" spans="1:13" ht="45" customHeight="1" thickBot="1" x14ac:dyDescent="0.3">
      <c r="A76" s="6" t="s">
        <v>145</v>
      </c>
      <c r="B76" s="15" t="s">
        <v>146</v>
      </c>
      <c r="C76" s="16"/>
      <c r="D76" s="7">
        <v>2308555.48</v>
      </c>
      <c r="E76" s="7">
        <v>0</v>
      </c>
      <c r="F76" s="7">
        <v>0</v>
      </c>
      <c r="G76" s="7">
        <f t="shared" ref="G76:G139" si="3">+D76+E76-F76</f>
        <v>2308555.48</v>
      </c>
      <c r="H76" s="7">
        <v>0</v>
      </c>
      <c r="I76" s="7">
        <v>0</v>
      </c>
      <c r="J76" s="7">
        <v>257275</v>
      </c>
      <c r="K76" s="7">
        <f t="shared" ref="K76:K139" si="4">+H76+I76+J76</f>
        <v>257275</v>
      </c>
      <c r="L76" s="7">
        <f t="shared" ref="L76:L139" si="5">+G76-K76</f>
        <v>2051280.48</v>
      </c>
      <c r="M76" s="1"/>
    </row>
    <row r="77" spans="1:13" ht="21.95" customHeight="1" thickBot="1" x14ac:dyDescent="0.3">
      <c r="A77" s="6" t="s">
        <v>147</v>
      </c>
      <c r="B77" s="15" t="s">
        <v>148</v>
      </c>
      <c r="C77" s="16"/>
      <c r="D77" s="7">
        <v>198433.2</v>
      </c>
      <c r="E77" s="7">
        <v>0</v>
      </c>
      <c r="F77" s="7">
        <v>0</v>
      </c>
      <c r="G77" s="7">
        <f t="shared" si="3"/>
        <v>198433.2</v>
      </c>
      <c r="H77" s="7">
        <v>0</v>
      </c>
      <c r="I77" s="7">
        <v>0</v>
      </c>
      <c r="J77" s="7">
        <v>0</v>
      </c>
      <c r="K77" s="7">
        <f t="shared" si="4"/>
        <v>0</v>
      </c>
      <c r="L77" s="7">
        <f t="shared" si="5"/>
        <v>198433.2</v>
      </c>
      <c r="M77" s="1"/>
    </row>
    <row r="78" spans="1:13" ht="12" customHeight="1" thickBot="1" x14ac:dyDescent="0.3">
      <c r="A78" s="6" t="s">
        <v>149</v>
      </c>
      <c r="B78" s="15" t="s">
        <v>150</v>
      </c>
      <c r="C78" s="16"/>
      <c r="D78" s="7">
        <v>198433.2</v>
      </c>
      <c r="E78" s="7">
        <v>0</v>
      </c>
      <c r="F78" s="7">
        <v>0</v>
      </c>
      <c r="G78" s="7">
        <f t="shared" si="3"/>
        <v>198433.2</v>
      </c>
      <c r="H78" s="7">
        <v>0</v>
      </c>
      <c r="I78" s="7">
        <v>0</v>
      </c>
      <c r="J78" s="7">
        <v>0</v>
      </c>
      <c r="K78" s="7">
        <f t="shared" si="4"/>
        <v>0</v>
      </c>
      <c r="L78" s="7">
        <f t="shared" si="5"/>
        <v>198433.2</v>
      </c>
      <c r="M78" s="1"/>
    </row>
    <row r="79" spans="1:13" ht="21.95" customHeight="1" thickBot="1" x14ac:dyDescent="0.3">
      <c r="A79" s="6" t="s">
        <v>151</v>
      </c>
      <c r="B79" s="15" t="s">
        <v>114</v>
      </c>
      <c r="C79" s="16"/>
      <c r="D79" s="7">
        <v>2293869895.0300002</v>
      </c>
      <c r="E79" s="7">
        <v>7891636</v>
      </c>
      <c r="F79" s="7">
        <v>4273053.9000000004</v>
      </c>
      <c r="G79" s="7">
        <f t="shared" si="3"/>
        <v>2297488477.1300001</v>
      </c>
      <c r="H79" s="7">
        <v>0</v>
      </c>
      <c r="I79" s="7">
        <v>0</v>
      </c>
      <c r="J79" s="7">
        <v>1867258522.3099999</v>
      </c>
      <c r="K79" s="7">
        <f t="shared" si="4"/>
        <v>1867258522.3099999</v>
      </c>
      <c r="L79" s="7">
        <f t="shared" si="5"/>
        <v>430229954.82000017</v>
      </c>
      <c r="M79" s="1"/>
    </row>
    <row r="80" spans="1:13" ht="12" customHeight="1" thickBot="1" x14ac:dyDescent="0.3">
      <c r="A80" s="6" t="s">
        <v>152</v>
      </c>
      <c r="B80" s="15" t="s">
        <v>153</v>
      </c>
      <c r="C80" s="16"/>
      <c r="D80" s="7">
        <v>5106077.8</v>
      </c>
      <c r="E80" s="7">
        <v>20000</v>
      </c>
      <c r="F80" s="7">
        <v>0</v>
      </c>
      <c r="G80" s="7">
        <f t="shared" si="3"/>
        <v>5126077.8</v>
      </c>
      <c r="H80" s="7">
        <v>0</v>
      </c>
      <c r="I80" s="7">
        <v>0</v>
      </c>
      <c r="J80" s="7">
        <v>617779.04</v>
      </c>
      <c r="K80" s="7">
        <f t="shared" si="4"/>
        <v>617779.04</v>
      </c>
      <c r="L80" s="7">
        <f t="shared" si="5"/>
        <v>4508298.76</v>
      </c>
      <c r="M80" s="1"/>
    </row>
    <row r="81" spans="1:13" ht="12" customHeight="1" thickBot="1" x14ac:dyDescent="0.3">
      <c r="A81" s="6" t="s">
        <v>154</v>
      </c>
      <c r="B81" s="15" t="s">
        <v>155</v>
      </c>
      <c r="C81" s="16"/>
      <c r="D81" s="7">
        <v>70728367.950000003</v>
      </c>
      <c r="E81" s="7">
        <v>180000</v>
      </c>
      <c r="F81" s="7">
        <v>0</v>
      </c>
      <c r="G81" s="7">
        <f t="shared" si="3"/>
        <v>70908367.950000003</v>
      </c>
      <c r="H81" s="7">
        <v>0</v>
      </c>
      <c r="I81" s="7">
        <v>0</v>
      </c>
      <c r="J81" s="7">
        <v>34493000</v>
      </c>
      <c r="K81" s="7">
        <f t="shared" si="4"/>
        <v>34493000</v>
      </c>
      <c r="L81" s="7">
        <f t="shared" si="5"/>
        <v>36415367.950000003</v>
      </c>
      <c r="M81" s="1"/>
    </row>
    <row r="82" spans="1:13" ht="12" customHeight="1" thickBot="1" x14ac:dyDescent="0.3">
      <c r="A82" s="6" t="s">
        <v>156</v>
      </c>
      <c r="B82" s="15" t="s">
        <v>157</v>
      </c>
      <c r="C82" s="16"/>
      <c r="D82" s="7">
        <v>114683912.95999999</v>
      </c>
      <c r="E82" s="7">
        <v>236356.7</v>
      </c>
      <c r="F82" s="7">
        <v>36356.699999999997</v>
      </c>
      <c r="G82" s="7">
        <f t="shared" si="3"/>
        <v>114883912.95999999</v>
      </c>
      <c r="H82" s="7">
        <v>0</v>
      </c>
      <c r="I82" s="7">
        <v>0</v>
      </c>
      <c r="J82" s="7">
        <v>88449027.629999995</v>
      </c>
      <c r="K82" s="7">
        <f t="shared" si="4"/>
        <v>88449027.629999995</v>
      </c>
      <c r="L82" s="7">
        <f t="shared" si="5"/>
        <v>26434885.329999998</v>
      </c>
      <c r="M82" s="1"/>
    </row>
    <row r="83" spans="1:13" ht="12" customHeight="1" thickBot="1" x14ac:dyDescent="0.3">
      <c r="A83" s="6" t="s">
        <v>158</v>
      </c>
      <c r="B83" s="15" t="s">
        <v>159</v>
      </c>
      <c r="C83" s="16"/>
      <c r="D83" s="7">
        <v>597859980.78999996</v>
      </c>
      <c r="E83" s="7">
        <v>0</v>
      </c>
      <c r="F83" s="7">
        <v>0</v>
      </c>
      <c r="G83" s="7">
        <f t="shared" si="3"/>
        <v>597859980.78999996</v>
      </c>
      <c r="H83" s="7">
        <v>0</v>
      </c>
      <c r="I83" s="7">
        <v>0</v>
      </c>
      <c r="J83" s="7">
        <v>185074033.00999999</v>
      </c>
      <c r="K83" s="7">
        <f t="shared" si="4"/>
        <v>185074033.00999999</v>
      </c>
      <c r="L83" s="7">
        <f t="shared" si="5"/>
        <v>412785947.77999997</v>
      </c>
      <c r="M83" s="1"/>
    </row>
    <row r="84" spans="1:13" ht="12" customHeight="1" thickBot="1" x14ac:dyDescent="0.3">
      <c r="A84" s="6" t="s">
        <v>160</v>
      </c>
      <c r="B84" s="15" t="s">
        <v>161</v>
      </c>
      <c r="C84" s="16"/>
      <c r="D84" s="7">
        <v>1505491555.53</v>
      </c>
      <c r="E84" s="7">
        <v>7455279.2999999998</v>
      </c>
      <c r="F84" s="7">
        <v>4236697.2</v>
      </c>
      <c r="G84" s="7">
        <f t="shared" si="3"/>
        <v>1508710137.6299999</v>
      </c>
      <c r="H84" s="7">
        <v>0</v>
      </c>
      <c r="I84" s="7">
        <v>0</v>
      </c>
      <c r="J84" s="7">
        <v>1558624682.6300001</v>
      </c>
      <c r="K84" s="7">
        <f t="shared" si="4"/>
        <v>1558624682.6300001</v>
      </c>
      <c r="L84" s="7">
        <f t="shared" si="5"/>
        <v>-49914545.000000238</v>
      </c>
      <c r="M84" s="1"/>
    </row>
    <row r="85" spans="1:13" ht="12" customHeight="1" thickBot="1" x14ac:dyDescent="0.3">
      <c r="A85" s="6" t="s">
        <v>162</v>
      </c>
      <c r="B85" s="15" t="s">
        <v>163</v>
      </c>
      <c r="C85" s="16"/>
      <c r="D85" s="7">
        <f>+D86</f>
        <v>3675765778.3299999</v>
      </c>
      <c r="E85" s="7">
        <v>0</v>
      </c>
      <c r="F85" s="7">
        <v>0</v>
      </c>
      <c r="G85" s="7">
        <f t="shared" si="3"/>
        <v>3675765778.3299999</v>
      </c>
      <c r="H85" s="7">
        <v>0</v>
      </c>
      <c r="I85" s="7">
        <v>0</v>
      </c>
      <c r="J85" s="7">
        <v>0</v>
      </c>
      <c r="K85" s="7">
        <f t="shared" si="4"/>
        <v>0</v>
      </c>
      <c r="L85" s="7">
        <f t="shared" si="5"/>
        <v>3675765778.3299999</v>
      </c>
      <c r="M85" s="1"/>
    </row>
    <row r="86" spans="1:13" ht="33.950000000000003" customHeight="1" thickBot="1" x14ac:dyDescent="0.3">
      <c r="A86" s="6" t="s">
        <v>164</v>
      </c>
      <c r="B86" s="15" t="s">
        <v>165</v>
      </c>
      <c r="C86" s="16"/>
      <c r="D86" s="7">
        <f>+D87</f>
        <v>3675765778.3299999</v>
      </c>
      <c r="E86" s="7">
        <v>0</v>
      </c>
      <c r="F86" s="7">
        <v>0</v>
      </c>
      <c r="G86" s="7">
        <f t="shared" si="3"/>
        <v>3675765778.3299999</v>
      </c>
      <c r="H86" s="7">
        <v>0</v>
      </c>
      <c r="I86" s="7">
        <v>0</v>
      </c>
      <c r="J86" s="7">
        <v>0</v>
      </c>
      <c r="K86" s="7">
        <f t="shared" si="4"/>
        <v>0</v>
      </c>
      <c r="L86" s="7">
        <f t="shared" si="5"/>
        <v>3675765778.3299999</v>
      </c>
      <c r="M86" s="1"/>
    </row>
    <row r="87" spans="1:13" ht="33.950000000000003" customHeight="1" thickBot="1" x14ac:dyDescent="0.3">
      <c r="A87" s="6" t="s">
        <v>166</v>
      </c>
      <c r="B87" s="15" t="s">
        <v>165</v>
      </c>
      <c r="C87" s="16"/>
      <c r="D87" s="7">
        <f>3941.33+3675761837</f>
        <v>3675765778.3299999</v>
      </c>
      <c r="E87" s="7">
        <v>0</v>
      </c>
      <c r="F87" s="7">
        <v>0</v>
      </c>
      <c r="G87" s="7">
        <f t="shared" si="3"/>
        <v>3675765778.3299999</v>
      </c>
      <c r="H87" s="7">
        <v>0</v>
      </c>
      <c r="I87" s="7">
        <v>0</v>
      </c>
      <c r="J87" s="7">
        <v>0</v>
      </c>
      <c r="K87" s="7">
        <f t="shared" si="4"/>
        <v>0</v>
      </c>
      <c r="L87" s="7">
        <f t="shared" si="5"/>
        <v>3675765778.3299999</v>
      </c>
      <c r="M87" s="1"/>
    </row>
    <row r="88" spans="1:13" ht="21.95" customHeight="1" thickBot="1" x14ac:dyDescent="0.3">
      <c r="A88" s="6" t="s">
        <v>167</v>
      </c>
      <c r="B88" s="15" t="s">
        <v>168</v>
      </c>
      <c r="C88" s="16"/>
      <c r="D88" s="7">
        <v>246504752.63</v>
      </c>
      <c r="E88" s="7">
        <v>1542511.96</v>
      </c>
      <c r="F88" s="7">
        <v>771794.21</v>
      </c>
      <c r="G88" s="7">
        <f t="shared" si="3"/>
        <v>247275470.38</v>
      </c>
      <c r="H88" s="7">
        <v>0</v>
      </c>
      <c r="I88" s="7">
        <v>0</v>
      </c>
      <c r="J88" s="7">
        <v>188340687.28</v>
      </c>
      <c r="K88" s="7">
        <f t="shared" si="4"/>
        <v>188340687.28</v>
      </c>
      <c r="L88" s="7">
        <f t="shared" si="5"/>
        <v>58934783.099999994</v>
      </c>
      <c r="M88" s="1"/>
    </row>
    <row r="89" spans="1:13" ht="12" customHeight="1" thickBot="1" x14ac:dyDescent="0.3">
      <c r="A89" s="6" t="s">
        <v>169</v>
      </c>
      <c r="B89" s="15" t="s">
        <v>170</v>
      </c>
      <c r="C89" s="16"/>
      <c r="D89" s="7">
        <v>241174906.83000001</v>
      </c>
      <c r="E89" s="7">
        <v>792511.96</v>
      </c>
      <c r="F89" s="7">
        <v>771794.21</v>
      </c>
      <c r="G89" s="7">
        <f t="shared" si="3"/>
        <v>241195624.58000001</v>
      </c>
      <c r="H89" s="7">
        <v>0</v>
      </c>
      <c r="I89" s="7">
        <v>0</v>
      </c>
      <c r="J89" s="7">
        <v>125604639.28</v>
      </c>
      <c r="K89" s="7">
        <f t="shared" si="4"/>
        <v>125604639.28</v>
      </c>
      <c r="L89" s="7">
        <f t="shared" si="5"/>
        <v>115590985.30000001</v>
      </c>
      <c r="M89" s="1"/>
    </row>
    <row r="90" spans="1:13" ht="21.95" customHeight="1" thickBot="1" x14ac:dyDescent="0.3">
      <c r="A90" s="6" t="s">
        <v>171</v>
      </c>
      <c r="B90" s="15" t="s">
        <v>172</v>
      </c>
      <c r="C90" s="16"/>
      <c r="D90" s="7">
        <v>95716563</v>
      </c>
      <c r="E90" s="7">
        <v>0</v>
      </c>
      <c r="F90" s="7">
        <v>0</v>
      </c>
      <c r="G90" s="7">
        <f t="shared" si="3"/>
        <v>95716563</v>
      </c>
      <c r="H90" s="7">
        <v>0</v>
      </c>
      <c r="I90" s="7">
        <v>0</v>
      </c>
      <c r="J90" s="7">
        <v>19400738.399999999</v>
      </c>
      <c r="K90" s="7">
        <f t="shared" si="4"/>
        <v>19400738.399999999</v>
      </c>
      <c r="L90" s="7">
        <f t="shared" si="5"/>
        <v>76315824.599999994</v>
      </c>
      <c r="M90" s="1"/>
    </row>
    <row r="91" spans="1:13" ht="21.95" customHeight="1" thickBot="1" x14ac:dyDescent="0.3">
      <c r="A91" s="6" t="s">
        <v>173</v>
      </c>
      <c r="B91" s="15" t="s">
        <v>174</v>
      </c>
      <c r="C91" s="16"/>
      <c r="D91" s="7">
        <v>145458343.83000001</v>
      </c>
      <c r="E91" s="7">
        <v>792511.96</v>
      </c>
      <c r="F91" s="7">
        <v>771794.21</v>
      </c>
      <c r="G91" s="7">
        <f t="shared" si="3"/>
        <v>145479061.58000001</v>
      </c>
      <c r="H91" s="7">
        <v>0</v>
      </c>
      <c r="I91" s="7">
        <v>0</v>
      </c>
      <c r="J91" s="7">
        <v>106203900.88</v>
      </c>
      <c r="K91" s="7">
        <f t="shared" si="4"/>
        <v>106203900.88</v>
      </c>
      <c r="L91" s="7">
        <f t="shared" si="5"/>
        <v>39275160.700000018</v>
      </c>
      <c r="M91" s="1"/>
    </row>
    <row r="92" spans="1:13" ht="12" customHeight="1" thickBot="1" x14ac:dyDescent="0.3">
      <c r="A92" s="6" t="s">
        <v>175</v>
      </c>
      <c r="B92" s="15" t="s">
        <v>176</v>
      </c>
      <c r="C92" s="16"/>
      <c r="D92" s="7">
        <v>5329845.8</v>
      </c>
      <c r="E92" s="7">
        <v>750000</v>
      </c>
      <c r="F92" s="7">
        <v>0</v>
      </c>
      <c r="G92" s="7">
        <f t="shared" si="3"/>
        <v>6079845.7999999998</v>
      </c>
      <c r="H92" s="7">
        <v>0</v>
      </c>
      <c r="I92" s="7">
        <v>0</v>
      </c>
      <c r="J92" s="7">
        <v>62736048</v>
      </c>
      <c r="K92" s="7">
        <f t="shared" si="4"/>
        <v>62736048</v>
      </c>
      <c r="L92" s="7">
        <f t="shared" si="5"/>
        <v>-56656202.200000003</v>
      </c>
      <c r="M92" s="1"/>
    </row>
    <row r="93" spans="1:13" ht="12" customHeight="1" thickBot="1" x14ac:dyDescent="0.3">
      <c r="A93" s="6" t="s">
        <v>177</v>
      </c>
      <c r="B93" s="15" t="s">
        <v>176</v>
      </c>
      <c r="C93" s="16"/>
      <c r="D93" s="7">
        <v>5329845.8</v>
      </c>
      <c r="E93" s="7">
        <v>750000</v>
      </c>
      <c r="F93" s="7">
        <v>0</v>
      </c>
      <c r="G93" s="7">
        <f t="shared" si="3"/>
        <v>6079845.7999999998</v>
      </c>
      <c r="H93" s="7">
        <v>0</v>
      </c>
      <c r="I93" s="7">
        <v>0</v>
      </c>
      <c r="J93" s="7">
        <v>62736048</v>
      </c>
      <c r="K93" s="7">
        <f t="shared" si="4"/>
        <v>62736048</v>
      </c>
      <c r="L93" s="7">
        <f t="shared" si="5"/>
        <v>-56656202.200000003</v>
      </c>
      <c r="M93" s="1"/>
    </row>
    <row r="94" spans="1:13" ht="12" customHeight="1" thickBot="1" x14ac:dyDescent="0.3">
      <c r="A94" s="6" t="s">
        <v>178</v>
      </c>
      <c r="B94" s="15" t="s">
        <v>179</v>
      </c>
      <c r="C94" s="16"/>
      <c r="D94" s="7">
        <v>2710247685</v>
      </c>
      <c r="E94" s="7">
        <v>577524228.87</v>
      </c>
      <c r="F94" s="7">
        <v>980351715.16999996</v>
      </c>
      <c r="G94" s="7">
        <f t="shared" si="3"/>
        <v>2307420198.6999998</v>
      </c>
      <c r="H94" s="7">
        <f>1007748.41+1034.1+1000</f>
        <v>1009782.51</v>
      </c>
      <c r="I94" s="7">
        <f>498920613.77-1034.1-1000</f>
        <v>498918579.66999996</v>
      </c>
      <c r="J94" s="7">
        <v>1333456994.4200001</v>
      </c>
      <c r="K94" s="7">
        <f t="shared" si="4"/>
        <v>1833385356.5999999</v>
      </c>
      <c r="L94" s="7">
        <f t="shared" si="5"/>
        <v>474034842.0999999</v>
      </c>
      <c r="M94" s="1"/>
    </row>
    <row r="95" spans="1:13" ht="33.950000000000003" customHeight="1" thickBot="1" x14ac:dyDescent="0.3">
      <c r="A95" s="6" t="s">
        <v>180</v>
      </c>
      <c r="B95" s="15" t="s">
        <v>181</v>
      </c>
      <c r="C95" s="16"/>
      <c r="D95" s="7">
        <v>870082911.80999994</v>
      </c>
      <c r="E95" s="7">
        <v>51273847.829999998</v>
      </c>
      <c r="F95" s="7">
        <v>585300645.09000003</v>
      </c>
      <c r="G95" s="7">
        <f t="shared" si="3"/>
        <v>336056114.54999995</v>
      </c>
      <c r="H95" s="7">
        <f>132275.22+1034.1</f>
        <v>133309.32</v>
      </c>
      <c r="I95" s="7">
        <f>47441771.41-1034.1</f>
        <v>47440737.309999995</v>
      </c>
      <c r="J95" s="7">
        <v>100192583.86</v>
      </c>
      <c r="K95" s="7">
        <f t="shared" si="4"/>
        <v>147766630.49000001</v>
      </c>
      <c r="L95" s="7">
        <f t="shared" si="5"/>
        <v>188289484.05999994</v>
      </c>
      <c r="M95" s="1"/>
    </row>
    <row r="96" spans="1:13" ht="21.95" customHeight="1" thickBot="1" x14ac:dyDescent="0.3">
      <c r="A96" s="6" t="s">
        <v>182</v>
      </c>
      <c r="B96" s="15" t="s">
        <v>183</v>
      </c>
      <c r="C96" s="16"/>
      <c r="D96" s="7">
        <v>120566277.88</v>
      </c>
      <c r="E96" s="7">
        <v>6065026.25</v>
      </c>
      <c r="F96" s="7">
        <v>46419923.68</v>
      </c>
      <c r="G96" s="7">
        <f t="shared" si="3"/>
        <v>80211380.449999988</v>
      </c>
      <c r="H96" s="7">
        <f>35225.34+1034.1</f>
        <v>36259.439999999995</v>
      </c>
      <c r="I96" s="7">
        <f>14448336.54-1034.1</f>
        <v>14447302.439999999</v>
      </c>
      <c r="J96" s="7">
        <v>28201870.370000001</v>
      </c>
      <c r="K96" s="7">
        <f t="shared" si="4"/>
        <v>42685432.25</v>
      </c>
      <c r="L96" s="7">
        <f t="shared" si="5"/>
        <v>37525948.199999988</v>
      </c>
      <c r="M96" s="1"/>
    </row>
    <row r="97" spans="1:13" ht="12" customHeight="1" thickBot="1" x14ac:dyDescent="0.3">
      <c r="A97" s="6" t="s">
        <v>184</v>
      </c>
      <c r="B97" s="15" t="s">
        <v>185</v>
      </c>
      <c r="C97" s="16"/>
      <c r="D97" s="7">
        <v>109447588.73999999</v>
      </c>
      <c r="E97" s="7">
        <v>5651177.0899999999</v>
      </c>
      <c r="F97" s="7">
        <v>43388575.68</v>
      </c>
      <c r="G97" s="7">
        <f t="shared" si="3"/>
        <v>71710190.150000006</v>
      </c>
      <c r="H97" s="7">
        <v>36259.440000000002</v>
      </c>
      <c r="I97" s="7">
        <v>13838536.720000001</v>
      </c>
      <c r="J97" s="7">
        <v>25157006.5</v>
      </c>
      <c r="K97" s="7">
        <f t="shared" si="4"/>
        <v>39031802.659999996</v>
      </c>
      <c r="L97" s="7">
        <f t="shared" si="5"/>
        <v>32678387.49000001</v>
      </c>
      <c r="M97" s="1"/>
    </row>
    <row r="98" spans="1:13" ht="12" customHeight="1" thickBot="1" x14ac:dyDescent="0.3">
      <c r="A98" s="6" t="s">
        <v>186</v>
      </c>
      <c r="B98" s="15" t="s">
        <v>187</v>
      </c>
      <c r="C98" s="16"/>
      <c r="D98" s="7">
        <v>11118689.140000001</v>
      </c>
      <c r="E98" s="7">
        <v>413849.16</v>
      </c>
      <c r="F98" s="7">
        <v>3031348</v>
      </c>
      <c r="G98" s="7">
        <f t="shared" si="3"/>
        <v>8501190.3000000007</v>
      </c>
      <c r="H98" s="7">
        <f>+-1034.1+1034.1</f>
        <v>0</v>
      </c>
      <c r="I98" s="7">
        <f>609799.82-1034.1</f>
        <v>608765.72</v>
      </c>
      <c r="J98" s="7">
        <v>3044863.87</v>
      </c>
      <c r="K98" s="7">
        <f t="shared" si="4"/>
        <v>3653629.59</v>
      </c>
      <c r="L98" s="7">
        <f t="shared" si="5"/>
        <v>4847560.7100000009</v>
      </c>
      <c r="M98" s="1"/>
    </row>
    <row r="99" spans="1:13" ht="21.95" customHeight="1" thickBot="1" x14ac:dyDescent="0.3">
      <c r="A99" s="6" t="s">
        <v>188</v>
      </c>
      <c r="B99" s="15" t="s">
        <v>189</v>
      </c>
      <c r="C99" s="16"/>
      <c r="D99" s="7">
        <v>6066580.9199999999</v>
      </c>
      <c r="E99" s="7">
        <v>0</v>
      </c>
      <c r="F99" s="7">
        <v>1171858.74</v>
      </c>
      <c r="G99" s="7">
        <f t="shared" si="3"/>
        <v>4894722.18</v>
      </c>
      <c r="H99" s="7">
        <v>2568.6999999999998</v>
      </c>
      <c r="I99" s="7">
        <v>942030.49</v>
      </c>
      <c r="J99" s="7">
        <v>2133800.63</v>
      </c>
      <c r="K99" s="7">
        <f t="shared" si="4"/>
        <v>3078399.82</v>
      </c>
      <c r="L99" s="7">
        <f t="shared" si="5"/>
        <v>1816322.3599999999</v>
      </c>
      <c r="M99" s="1"/>
    </row>
    <row r="100" spans="1:13" ht="21.95" customHeight="1" thickBot="1" x14ac:dyDescent="0.3">
      <c r="A100" s="6" t="s">
        <v>190</v>
      </c>
      <c r="B100" s="15" t="s">
        <v>191</v>
      </c>
      <c r="C100" s="16"/>
      <c r="D100" s="7">
        <v>3351499.47</v>
      </c>
      <c r="E100" s="7">
        <v>0</v>
      </c>
      <c r="F100" s="7">
        <v>842274.35</v>
      </c>
      <c r="G100" s="7">
        <f t="shared" si="3"/>
        <v>2509225.12</v>
      </c>
      <c r="H100" s="7">
        <v>2568.6999999999998</v>
      </c>
      <c r="I100" s="7">
        <v>370207.91</v>
      </c>
      <c r="J100" s="7">
        <v>897926.56</v>
      </c>
      <c r="K100" s="7">
        <f t="shared" si="4"/>
        <v>1270703.17</v>
      </c>
      <c r="L100" s="7">
        <f t="shared" si="5"/>
        <v>1238521.9500000002</v>
      </c>
      <c r="M100" s="1"/>
    </row>
    <row r="101" spans="1:13" ht="21.95" customHeight="1" thickBot="1" x14ac:dyDescent="0.3">
      <c r="A101" s="6" t="s">
        <v>192</v>
      </c>
      <c r="B101" s="15" t="s">
        <v>193</v>
      </c>
      <c r="C101" s="16"/>
      <c r="D101" s="7">
        <v>2715081.45</v>
      </c>
      <c r="E101" s="7">
        <v>0</v>
      </c>
      <c r="F101" s="7">
        <v>329584.39</v>
      </c>
      <c r="G101" s="7">
        <f t="shared" si="3"/>
        <v>2385497.06</v>
      </c>
      <c r="H101" s="7">
        <v>0</v>
      </c>
      <c r="I101" s="7">
        <v>571822.57999999996</v>
      </c>
      <c r="J101" s="7">
        <v>1235874.07</v>
      </c>
      <c r="K101" s="7">
        <f t="shared" si="4"/>
        <v>1807696.65</v>
      </c>
      <c r="L101" s="7">
        <f t="shared" si="5"/>
        <v>577800.41000000015</v>
      </c>
      <c r="M101" s="1"/>
    </row>
    <row r="102" spans="1:13" ht="21.95" customHeight="1" thickBot="1" x14ac:dyDescent="0.3">
      <c r="A102" s="6" t="s">
        <v>194</v>
      </c>
      <c r="B102" s="15" t="s">
        <v>195</v>
      </c>
      <c r="C102" s="16"/>
      <c r="D102" s="7">
        <v>64167190.359999999</v>
      </c>
      <c r="E102" s="7">
        <v>44780</v>
      </c>
      <c r="F102" s="7">
        <v>18575631.280000001</v>
      </c>
      <c r="G102" s="7">
        <f t="shared" si="3"/>
        <v>45636339.079999998</v>
      </c>
      <c r="H102" s="7">
        <v>0</v>
      </c>
      <c r="I102" s="7">
        <v>44776</v>
      </c>
      <c r="J102" s="7">
        <v>3480</v>
      </c>
      <c r="K102" s="7">
        <f t="shared" si="4"/>
        <v>48256</v>
      </c>
      <c r="L102" s="7">
        <f t="shared" si="5"/>
        <v>45588083.079999998</v>
      </c>
      <c r="M102" s="1"/>
    </row>
    <row r="103" spans="1:13" ht="21.95" customHeight="1" thickBot="1" x14ac:dyDescent="0.3">
      <c r="A103" s="6" t="s">
        <v>196</v>
      </c>
      <c r="B103" s="15" t="s">
        <v>195</v>
      </c>
      <c r="C103" s="16"/>
      <c r="D103" s="7">
        <v>64167190.359999999</v>
      </c>
      <c r="E103" s="7">
        <v>44780</v>
      </c>
      <c r="F103" s="7">
        <v>18575631.280000001</v>
      </c>
      <c r="G103" s="7">
        <f t="shared" si="3"/>
        <v>45636339.079999998</v>
      </c>
      <c r="H103" s="7">
        <v>0</v>
      </c>
      <c r="I103" s="7">
        <v>44776</v>
      </c>
      <c r="J103" s="7">
        <v>3480</v>
      </c>
      <c r="K103" s="7">
        <f t="shared" si="4"/>
        <v>48256</v>
      </c>
      <c r="L103" s="7">
        <f t="shared" si="5"/>
        <v>45588083.079999998</v>
      </c>
      <c r="M103" s="1"/>
    </row>
    <row r="104" spans="1:13" ht="45" customHeight="1" thickBot="1" x14ac:dyDescent="0.3">
      <c r="A104" s="6" t="s">
        <v>197</v>
      </c>
      <c r="B104" s="15" t="s">
        <v>198</v>
      </c>
      <c r="C104" s="16"/>
      <c r="D104" s="7">
        <v>120377029.19</v>
      </c>
      <c r="E104" s="7">
        <v>5809424.4199999999</v>
      </c>
      <c r="F104" s="7">
        <v>54264625.75</v>
      </c>
      <c r="G104" s="7">
        <f t="shared" si="3"/>
        <v>71921827.859999999</v>
      </c>
      <c r="H104" s="7">
        <v>73100.91</v>
      </c>
      <c r="I104" s="7">
        <v>15657954.6</v>
      </c>
      <c r="J104" s="7">
        <v>25183693.710000001</v>
      </c>
      <c r="K104" s="7">
        <f t="shared" si="4"/>
        <v>40914749.219999999</v>
      </c>
      <c r="L104" s="7">
        <f t="shared" si="5"/>
        <v>31007078.640000001</v>
      </c>
      <c r="M104" s="1"/>
    </row>
    <row r="105" spans="1:13" ht="33.950000000000003" customHeight="1" thickBot="1" x14ac:dyDescent="0.3">
      <c r="A105" s="6" t="s">
        <v>199</v>
      </c>
      <c r="B105" s="15" t="s">
        <v>200</v>
      </c>
      <c r="C105" s="16"/>
      <c r="D105" s="7">
        <v>120377029.19</v>
      </c>
      <c r="E105" s="7">
        <v>5809424.4199999999</v>
      </c>
      <c r="F105" s="7">
        <v>54264625.75</v>
      </c>
      <c r="G105" s="7">
        <f t="shared" si="3"/>
        <v>71921827.859999999</v>
      </c>
      <c r="H105" s="7">
        <v>73100.91</v>
      </c>
      <c r="I105" s="7">
        <v>15657954.6</v>
      </c>
      <c r="J105" s="7">
        <v>25183693.710000001</v>
      </c>
      <c r="K105" s="7">
        <f t="shared" si="4"/>
        <v>40914749.219999999</v>
      </c>
      <c r="L105" s="7">
        <f t="shared" si="5"/>
        <v>31007078.640000001</v>
      </c>
      <c r="M105" s="1"/>
    </row>
    <row r="106" spans="1:13" ht="21.95" customHeight="1" thickBot="1" x14ac:dyDescent="0.3">
      <c r="A106" s="6" t="s">
        <v>201</v>
      </c>
      <c r="B106" s="15" t="s">
        <v>202</v>
      </c>
      <c r="C106" s="16"/>
      <c r="D106" s="7">
        <v>4550532.8</v>
      </c>
      <c r="E106" s="7">
        <v>370000</v>
      </c>
      <c r="F106" s="7">
        <v>1604368.01</v>
      </c>
      <c r="G106" s="7">
        <f t="shared" si="3"/>
        <v>3316164.79</v>
      </c>
      <c r="H106" s="7">
        <v>0</v>
      </c>
      <c r="I106" s="7">
        <v>54301</v>
      </c>
      <c r="J106" s="7">
        <v>1627795.82</v>
      </c>
      <c r="K106" s="7">
        <f t="shared" si="4"/>
        <v>1682096.82</v>
      </c>
      <c r="L106" s="7">
        <f t="shared" si="5"/>
        <v>1634067.97</v>
      </c>
      <c r="M106" s="1"/>
    </row>
    <row r="107" spans="1:13" ht="12" customHeight="1" thickBot="1" x14ac:dyDescent="0.3">
      <c r="A107" s="6" t="s">
        <v>203</v>
      </c>
      <c r="B107" s="15" t="s">
        <v>204</v>
      </c>
      <c r="C107" s="16"/>
      <c r="D107" s="7">
        <v>4550532.8</v>
      </c>
      <c r="E107" s="7">
        <v>370000</v>
      </c>
      <c r="F107" s="7">
        <v>1604368.01</v>
      </c>
      <c r="G107" s="7">
        <f t="shared" si="3"/>
        <v>3316164.79</v>
      </c>
      <c r="H107" s="7">
        <v>0</v>
      </c>
      <c r="I107" s="7">
        <v>54301</v>
      </c>
      <c r="J107" s="7">
        <v>1627795.82</v>
      </c>
      <c r="K107" s="7">
        <f t="shared" si="4"/>
        <v>1682096.82</v>
      </c>
      <c r="L107" s="7">
        <f t="shared" si="5"/>
        <v>1634067.97</v>
      </c>
      <c r="M107" s="1"/>
    </row>
    <row r="108" spans="1:13" ht="12" customHeight="1" thickBot="1" x14ac:dyDescent="0.3">
      <c r="A108" s="6" t="s">
        <v>205</v>
      </c>
      <c r="B108" s="15" t="s">
        <v>206</v>
      </c>
      <c r="C108" s="16"/>
      <c r="D108" s="7">
        <v>124074614.45</v>
      </c>
      <c r="E108" s="7">
        <v>19667182.199999999</v>
      </c>
      <c r="F108" s="7">
        <v>91579273.400000006</v>
      </c>
      <c r="G108" s="7">
        <f t="shared" si="3"/>
        <v>52162523.25</v>
      </c>
      <c r="H108" s="7">
        <v>21380.27</v>
      </c>
      <c r="I108" s="7">
        <v>14319700.630000001</v>
      </c>
      <c r="J108" s="7">
        <v>24944008.719999999</v>
      </c>
      <c r="K108" s="7">
        <f t="shared" si="4"/>
        <v>39285089.619999997</v>
      </c>
      <c r="L108" s="7">
        <f t="shared" si="5"/>
        <v>12877433.630000003</v>
      </c>
      <c r="M108" s="1"/>
    </row>
    <row r="109" spans="1:13" ht="21.95" customHeight="1" thickBot="1" x14ac:dyDescent="0.3">
      <c r="A109" s="6" t="s">
        <v>207</v>
      </c>
      <c r="B109" s="15" t="s">
        <v>208</v>
      </c>
      <c r="C109" s="16"/>
      <c r="D109" s="7">
        <v>124074614.45</v>
      </c>
      <c r="E109" s="7">
        <v>19667182.199999999</v>
      </c>
      <c r="F109" s="7">
        <v>91579273.400000006</v>
      </c>
      <c r="G109" s="7">
        <f t="shared" si="3"/>
        <v>52162523.25</v>
      </c>
      <c r="H109" s="7">
        <v>21380.27</v>
      </c>
      <c r="I109" s="7">
        <v>14319700.630000001</v>
      </c>
      <c r="J109" s="7">
        <v>24944008.719999999</v>
      </c>
      <c r="K109" s="7">
        <f t="shared" si="4"/>
        <v>39285089.619999997</v>
      </c>
      <c r="L109" s="7">
        <f t="shared" si="5"/>
        <v>12877433.630000003</v>
      </c>
      <c r="M109" s="1"/>
    </row>
    <row r="110" spans="1:13" ht="21.95" customHeight="1" thickBot="1" x14ac:dyDescent="0.3">
      <c r="A110" s="6" t="s">
        <v>209</v>
      </c>
      <c r="B110" s="15" t="s">
        <v>210</v>
      </c>
      <c r="C110" s="16"/>
      <c r="D110" s="7">
        <v>40883767.670000002</v>
      </c>
      <c r="E110" s="7">
        <v>19317434.960000001</v>
      </c>
      <c r="F110" s="7">
        <v>20356017.309999999</v>
      </c>
      <c r="G110" s="7">
        <f t="shared" si="3"/>
        <v>39845185.320000008</v>
      </c>
      <c r="H110" s="7">
        <v>0</v>
      </c>
      <c r="I110" s="7">
        <v>888980</v>
      </c>
      <c r="J110" s="7">
        <v>16174064.289999999</v>
      </c>
      <c r="K110" s="7">
        <f t="shared" si="4"/>
        <v>17063044.289999999</v>
      </c>
      <c r="L110" s="7">
        <f t="shared" si="5"/>
        <v>22782141.030000009</v>
      </c>
      <c r="M110" s="1"/>
    </row>
    <row r="111" spans="1:13" ht="12" customHeight="1" thickBot="1" x14ac:dyDescent="0.3">
      <c r="A111" s="6" t="s">
        <v>211</v>
      </c>
      <c r="B111" s="15" t="s">
        <v>212</v>
      </c>
      <c r="C111" s="16"/>
      <c r="D111" s="7">
        <v>40883767.670000002</v>
      </c>
      <c r="E111" s="7">
        <v>19317434.960000001</v>
      </c>
      <c r="F111" s="7">
        <v>20356017.309999999</v>
      </c>
      <c r="G111" s="7">
        <f t="shared" si="3"/>
        <v>39845185.320000008</v>
      </c>
      <c r="H111" s="7">
        <v>0</v>
      </c>
      <c r="I111" s="7">
        <v>888980</v>
      </c>
      <c r="J111" s="7">
        <v>16174064.289999999</v>
      </c>
      <c r="K111" s="7">
        <f t="shared" si="4"/>
        <v>17063044.289999999</v>
      </c>
      <c r="L111" s="7">
        <f t="shared" si="5"/>
        <v>22782141.030000009</v>
      </c>
      <c r="M111" s="1"/>
    </row>
    <row r="112" spans="1:13" ht="33.950000000000003" customHeight="1" thickBot="1" x14ac:dyDescent="0.3">
      <c r="A112" s="6" t="s">
        <v>213</v>
      </c>
      <c r="B112" s="15" t="s">
        <v>214</v>
      </c>
      <c r="C112" s="16"/>
      <c r="D112" s="7">
        <v>389396918.54000002</v>
      </c>
      <c r="E112" s="7">
        <v>0</v>
      </c>
      <c r="F112" s="7">
        <v>351328946.92000002</v>
      </c>
      <c r="G112" s="7">
        <f t="shared" si="3"/>
        <v>38067971.620000005</v>
      </c>
      <c r="H112" s="7">
        <v>0</v>
      </c>
      <c r="I112" s="7">
        <v>1085692.1499999999</v>
      </c>
      <c r="J112" s="7">
        <v>1923870.32</v>
      </c>
      <c r="K112" s="7">
        <f t="shared" si="4"/>
        <v>3009562.4699999997</v>
      </c>
      <c r="L112" s="7">
        <f t="shared" si="5"/>
        <v>35058409.150000006</v>
      </c>
      <c r="M112" s="1"/>
    </row>
    <row r="113" spans="1:13" ht="21.95" customHeight="1" thickBot="1" x14ac:dyDescent="0.3">
      <c r="A113" s="6" t="s">
        <v>215</v>
      </c>
      <c r="B113" s="15" t="s">
        <v>216</v>
      </c>
      <c r="C113" s="16"/>
      <c r="D113" s="7">
        <v>389396918.54000002</v>
      </c>
      <c r="E113" s="7">
        <v>0</v>
      </c>
      <c r="F113" s="7">
        <v>351328946.92000002</v>
      </c>
      <c r="G113" s="7">
        <f t="shared" si="3"/>
        <v>38067971.620000005</v>
      </c>
      <c r="H113" s="7">
        <v>0</v>
      </c>
      <c r="I113" s="7">
        <v>1085692.1499999999</v>
      </c>
      <c r="J113" s="7">
        <v>1923870.32</v>
      </c>
      <c r="K113" s="7">
        <f t="shared" si="4"/>
        <v>3009562.4699999997</v>
      </c>
      <c r="L113" s="7">
        <f t="shared" si="5"/>
        <v>35058409.150000006</v>
      </c>
      <c r="M113" s="1"/>
    </row>
    <row r="114" spans="1:13" ht="12" customHeight="1" thickBot="1" x14ac:dyDescent="0.3">
      <c r="A114" s="6" t="s">
        <v>217</v>
      </c>
      <c r="B114" s="15" t="s">
        <v>218</v>
      </c>
      <c r="C114" s="16"/>
      <c r="D114" s="7">
        <v>880583637.33000004</v>
      </c>
      <c r="E114" s="7">
        <v>376674569.44</v>
      </c>
      <c r="F114" s="7">
        <v>182707798.99000001</v>
      </c>
      <c r="G114" s="7">
        <f t="shared" si="3"/>
        <v>1074550407.78</v>
      </c>
      <c r="H114" s="7">
        <f>+-1000+1000</f>
        <v>0</v>
      </c>
      <c r="I114" s="7">
        <f>168241015.26-1000</f>
        <v>168240015.25999999</v>
      </c>
      <c r="J114" s="7">
        <v>803682934.97000003</v>
      </c>
      <c r="K114" s="7">
        <f t="shared" si="4"/>
        <v>971922950.23000002</v>
      </c>
      <c r="L114" s="7">
        <f t="shared" si="5"/>
        <v>102627457.54999995</v>
      </c>
      <c r="M114" s="1"/>
    </row>
    <row r="115" spans="1:13" ht="21.95" customHeight="1" thickBot="1" x14ac:dyDescent="0.3">
      <c r="A115" s="6" t="s">
        <v>219</v>
      </c>
      <c r="B115" s="15" t="s">
        <v>220</v>
      </c>
      <c r="C115" s="16"/>
      <c r="D115" s="7">
        <v>861136790.23000002</v>
      </c>
      <c r="E115" s="7">
        <v>376429607.33999997</v>
      </c>
      <c r="F115" s="7">
        <v>180727991.63</v>
      </c>
      <c r="G115" s="7">
        <f t="shared" si="3"/>
        <v>1056838405.9399999</v>
      </c>
      <c r="H115" s="7">
        <f>+-1000+1000</f>
        <v>0</v>
      </c>
      <c r="I115" s="7">
        <f>167004133.85-1000</f>
        <v>167003133.84999999</v>
      </c>
      <c r="J115" s="7">
        <v>791120930.54999995</v>
      </c>
      <c r="K115" s="7">
        <f t="shared" si="4"/>
        <v>958124064.39999998</v>
      </c>
      <c r="L115" s="7">
        <f t="shared" si="5"/>
        <v>98714341.539999962</v>
      </c>
      <c r="M115" s="1"/>
    </row>
    <row r="116" spans="1:13" ht="21.95" customHeight="1" thickBot="1" x14ac:dyDescent="0.3">
      <c r="A116" s="6" t="s">
        <v>221</v>
      </c>
      <c r="B116" s="15" t="s">
        <v>220</v>
      </c>
      <c r="C116" s="16"/>
      <c r="D116" s="7">
        <v>861136790.23000002</v>
      </c>
      <c r="E116" s="7">
        <v>376429607.33999997</v>
      </c>
      <c r="F116" s="7">
        <v>180727991.63</v>
      </c>
      <c r="G116" s="7">
        <f t="shared" si="3"/>
        <v>1056838405.9399999</v>
      </c>
      <c r="H116" s="7">
        <f>+-1000+1000</f>
        <v>0</v>
      </c>
      <c r="I116" s="7">
        <f>167004133.85-1000</f>
        <v>167003133.84999999</v>
      </c>
      <c r="J116" s="7">
        <v>791120930.54999995</v>
      </c>
      <c r="K116" s="7">
        <f t="shared" si="4"/>
        <v>958124064.39999998</v>
      </c>
      <c r="L116" s="7">
        <f t="shared" si="5"/>
        <v>98714341.539999962</v>
      </c>
      <c r="M116" s="1"/>
    </row>
    <row r="117" spans="1:13" ht="21.95" customHeight="1" thickBot="1" x14ac:dyDescent="0.3">
      <c r="A117" s="6" t="s">
        <v>222</v>
      </c>
      <c r="B117" s="15" t="s">
        <v>223</v>
      </c>
      <c r="C117" s="16"/>
      <c r="D117" s="7">
        <v>13932309.460000001</v>
      </c>
      <c r="E117" s="7">
        <v>0</v>
      </c>
      <c r="F117" s="7">
        <v>492757.9</v>
      </c>
      <c r="G117" s="7">
        <f t="shared" si="3"/>
        <v>13439551.560000001</v>
      </c>
      <c r="H117" s="7">
        <v>0</v>
      </c>
      <c r="I117" s="7">
        <v>114759.88</v>
      </c>
      <c r="J117" s="7">
        <v>12014292.699999999</v>
      </c>
      <c r="K117" s="7">
        <f t="shared" si="4"/>
        <v>12129052.58</v>
      </c>
      <c r="L117" s="7">
        <f t="shared" si="5"/>
        <v>1310498.9800000004</v>
      </c>
      <c r="M117" s="1"/>
    </row>
    <row r="118" spans="1:13" ht="21.95" customHeight="1" thickBot="1" x14ac:dyDescent="0.3">
      <c r="A118" s="6" t="s">
        <v>224</v>
      </c>
      <c r="B118" s="15" t="s">
        <v>225</v>
      </c>
      <c r="C118" s="16"/>
      <c r="D118" s="7">
        <v>224806.27</v>
      </c>
      <c r="E118" s="7">
        <v>0</v>
      </c>
      <c r="F118" s="7">
        <v>22454.48</v>
      </c>
      <c r="G118" s="7">
        <f t="shared" si="3"/>
        <v>202351.78999999998</v>
      </c>
      <c r="H118" s="7">
        <v>0</v>
      </c>
      <c r="I118" s="7">
        <v>50459.97</v>
      </c>
      <c r="J118" s="7">
        <v>50009.22</v>
      </c>
      <c r="K118" s="7">
        <f t="shared" si="4"/>
        <v>100469.19</v>
      </c>
      <c r="L118" s="7">
        <f t="shared" si="5"/>
        <v>101882.59999999998</v>
      </c>
      <c r="M118" s="1"/>
    </row>
    <row r="119" spans="1:13" ht="21.95" customHeight="1" thickBot="1" x14ac:dyDescent="0.3">
      <c r="A119" s="6" t="s">
        <v>226</v>
      </c>
      <c r="B119" s="15" t="s">
        <v>223</v>
      </c>
      <c r="C119" s="16"/>
      <c r="D119" s="7">
        <v>13707503.189999999</v>
      </c>
      <c r="E119" s="7">
        <v>0</v>
      </c>
      <c r="F119" s="7">
        <v>470303.42</v>
      </c>
      <c r="G119" s="7">
        <f t="shared" si="3"/>
        <v>13237199.77</v>
      </c>
      <c r="H119" s="7">
        <v>0</v>
      </c>
      <c r="I119" s="7">
        <v>64299.91</v>
      </c>
      <c r="J119" s="7">
        <v>11964283.48</v>
      </c>
      <c r="K119" s="7">
        <f t="shared" si="4"/>
        <v>12028583.390000001</v>
      </c>
      <c r="L119" s="7">
        <f t="shared" si="5"/>
        <v>1208616.379999999</v>
      </c>
      <c r="M119" s="1"/>
    </row>
    <row r="120" spans="1:13" ht="21.95" customHeight="1" thickBot="1" x14ac:dyDescent="0.3">
      <c r="A120" s="6" t="s">
        <v>227</v>
      </c>
      <c r="B120" s="15" t="s">
        <v>228</v>
      </c>
      <c r="C120" s="16"/>
      <c r="D120" s="7">
        <v>5514537.6399999997</v>
      </c>
      <c r="E120" s="7">
        <v>244962.1</v>
      </c>
      <c r="F120" s="7">
        <v>1487049.46</v>
      </c>
      <c r="G120" s="7">
        <f t="shared" si="3"/>
        <v>4272450.2799999993</v>
      </c>
      <c r="H120" s="7">
        <v>0</v>
      </c>
      <c r="I120" s="7">
        <v>1122121.53</v>
      </c>
      <c r="J120" s="7">
        <v>547711.72</v>
      </c>
      <c r="K120" s="7">
        <f t="shared" si="4"/>
        <v>1669833.25</v>
      </c>
      <c r="L120" s="7">
        <f t="shared" si="5"/>
        <v>2602617.0299999993</v>
      </c>
      <c r="M120" s="1"/>
    </row>
    <row r="121" spans="1:13" ht="21.95" customHeight="1" thickBot="1" x14ac:dyDescent="0.3">
      <c r="A121" s="6" t="s">
        <v>229</v>
      </c>
      <c r="B121" s="15" t="s">
        <v>228</v>
      </c>
      <c r="C121" s="16"/>
      <c r="D121" s="7">
        <v>5514537.6399999997</v>
      </c>
      <c r="E121" s="7">
        <v>244962.1</v>
      </c>
      <c r="F121" s="7">
        <v>1487049.46</v>
      </c>
      <c r="G121" s="7">
        <f t="shared" si="3"/>
        <v>4272450.2799999993</v>
      </c>
      <c r="H121" s="7">
        <v>0</v>
      </c>
      <c r="I121" s="7">
        <v>1122121.53</v>
      </c>
      <c r="J121" s="7">
        <v>547711.72</v>
      </c>
      <c r="K121" s="7">
        <f t="shared" si="4"/>
        <v>1669833.25</v>
      </c>
      <c r="L121" s="7">
        <f t="shared" si="5"/>
        <v>2602617.0299999993</v>
      </c>
      <c r="M121" s="1"/>
    </row>
    <row r="122" spans="1:13" ht="33.950000000000003" customHeight="1" thickBot="1" x14ac:dyDescent="0.3">
      <c r="A122" s="6" t="s">
        <v>230</v>
      </c>
      <c r="B122" s="15" t="s">
        <v>231</v>
      </c>
      <c r="C122" s="16"/>
      <c r="D122" s="7">
        <v>357121.36</v>
      </c>
      <c r="E122" s="7">
        <v>74112.86</v>
      </c>
      <c r="F122" s="7">
        <v>211400.57</v>
      </c>
      <c r="G122" s="7">
        <f t="shared" si="3"/>
        <v>219833.64999999997</v>
      </c>
      <c r="H122" s="7">
        <v>0</v>
      </c>
      <c r="I122" s="7">
        <v>53794.559999999998</v>
      </c>
      <c r="J122" s="7">
        <v>129187.89</v>
      </c>
      <c r="K122" s="7">
        <f t="shared" si="4"/>
        <v>182982.45</v>
      </c>
      <c r="L122" s="7">
        <f t="shared" si="5"/>
        <v>36851.199999999953</v>
      </c>
      <c r="M122" s="1"/>
    </row>
    <row r="123" spans="1:13" ht="45" customHeight="1" thickBot="1" x14ac:dyDescent="0.3">
      <c r="A123" s="6" t="s">
        <v>232</v>
      </c>
      <c r="B123" s="15" t="s">
        <v>233</v>
      </c>
      <c r="C123" s="16"/>
      <c r="D123" s="7">
        <v>183588.68</v>
      </c>
      <c r="E123" s="7">
        <v>42486.76</v>
      </c>
      <c r="F123" s="7">
        <v>189825.28</v>
      </c>
      <c r="G123" s="7">
        <f t="shared" si="3"/>
        <v>36250.160000000003</v>
      </c>
      <c r="H123" s="7">
        <v>0</v>
      </c>
      <c r="I123" s="7">
        <v>22290.560000000001</v>
      </c>
      <c r="J123" s="7">
        <v>13763.4</v>
      </c>
      <c r="K123" s="7">
        <f t="shared" si="4"/>
        <v>36053.96</v>
      </c>
      <c r="L123" s="7">
        <f t="shared" si="5"/>
        <v>196.20000000000437</v>
      </c>
      <c r="M123" s="1"/>
    </row>
    <row r="124" spans="1:13" ht="21.95" customHeight="1" thickBot="1" x14ac:dyDescent="0.3">
      <c r="A124" s="6" t="s">
        <v>234</v>
      </c>
      <c r="B124" s="15" t="s">
        <v>235</v>
      </c>
      <c r="C124" s="16"/>
      <c r="D124" s="7">
        <v>183588.68</v>
      </c>
      <c r="E124" s="7">
        <v>42486.76</v>
      </c>
      <c r="F124" s="7">
        <v>189825.28</v>
      </c>
      <c r="G124" s="7">
        <f t="shared" si="3"/>
        <v>36250.160000000003</v>
      </c>
      <c r="H124" s="7">
        <v>0</v>
      </c>
      <c r="I124" s="7">
        <v>22290.560000000001</v>
      </c>
      <c r="J124" s="7">
        <v>13763.4</v>
      </c>
      <c r="K124" s="7">
        <f t="shared" si="4"/>
        <v>36053.96</v>
      </c>
      <c r="L124" s="7">
        <f t="shared" si="5"/>
        <v>196.20000000000437</v>
      </c>
      <c r="M124" s="1"/>
    </row>
    <row r="125" spans="1:13" ht="21.95" customHeight="1" thickBot="1" x14ac:dyDescent="0.3">
      <c r="A125" s="6" t="s">
        <v>236</v>
      </c>
      <c r="B125" s="15" t="s">
        <v>237</v>
      </c>
      <c r="C125" s="16"/>
      <c r="D125" s="7">
        <v>332.5</v>
      </c>
      <c r="E125" s="7">
        <v>0</v>
      </c>
      <c r="F125" s="7">
        <v>0</v>
      </c>
      <c r="G125" s="7">
        <f t="shared" si="3"/>
        <v>332.5</v>
      </c>
      <c r="H125" s="7">
        <v>0</v>
      </c>
      <c r="I125" s="7">
        <v>0</v>
      </c>
      <c r="J125" s="7">
        <v>332.5</v>
      </c>
      <c r="K125" s="7">
        <f t="shared" si="4"/>
        <v>332.5</v>
      </c>
      <c r="L125" s="7">
        <f t="shared" si="5"/>
        <v>0</v>
      </c>
      <c r="M125" s="1"/>
    </row>
    <row r="126" spans="1:13" ht="12" customHeight="1" thickBot="1" x14ac:dyDescent="0.3">
      <c r="A126" s="6" t="s">
        <v>238</v>
      </c>
      <c r="B126" s="15" t="s">
        <v>239</v>
      </c>
      <c r="C126" s="16"/>
      <c r="D126" s="7">
        <v>332.5</v>
      </c>
      <c r="E126" s="7">
        <v>0</v>
      </c>
      <c r="F126" s="7">
        <v>0</v>
      </c>
      <c r="G126" s="7">
        <f t="shared" si="3"/>
        <v>332.5</v>
      </c>
      <c r="H126" s="7">
        <v>0</v>
      </c>
      <c r="I126" s="7">
        <v>0</v>
      </c>
      <c r="J126" s="7">
        <v>332.5</v>
      </c>
      <c r="K126" s="7">
        <f t="shared" si="4"/>
        <v>332.5</v>
      </c>
      <c r="L126" s="7">
        <f t="shared" si="5"/>
        <v>0</v>
      </c>
      <c r="M126" s="1"/>
    </row>
    <row r="127" spans="1:13" ht="33.950000000000003" customHeight="1" thickBot="1" x14ac:dyDescent="0.3">
      <c r="A127" s="6" t="s">
        <v>240</v>
      </c>
      <c r="B127" s="15" t="s">
        <v>241</v>
      </c>
      <c r="C127" s="16"/>
      <c r="D127" s="7">
        <v>9899.2000000000007</v>
      </c>
      <c r="E127" s="7">
        <v>0</v>
      </c>
      <c r="F127" s="7">
        <v>1612.8</v>
      </c>
      <c r="G127" s="7">
        <f t="shared" si="3"/>
        <v>8286.4000000000015</v>
      </c>
      <c r="H127" s="7">
        <v>0</v>
      </c>
      <c r="I127" s="7">
        <v>0</v>
      </c>
      <c r="J127" s="7">
        <v>1835.12</v>
      </c>
      <c r="K127" s="7">
        <f t="shared" si="4"/>
        <v>1835.12</v>
      </c>
      <c r="L127" s="7">
        <f t="shared" si="5"/>
        <v>6451.2800000000016</v>
      </c>
      <c r="M127" s="1"/>
    </row>
    <row r="128" spans="1:13" ht="33.950000000000003" customHeight="1" thickBot="1" x14ac:dyDescent="0.3">
      <c r="A128" s="6" t="s">
        <v>242</v>
      </c>
      <c r="B128" s="15" t="s">
        <v>241</v>
      </c>
      <c r="C128" s="16"/>
      <c r="D128" s="7">
        <v>9899.2000000000007</v>
      </c>
      <c r="E128" s="7">
        <v>0</v>
      </c>
      <c r="F128" s="7">
        <v>1612.8</v>
      </c>
      <c r="G128" s="7">
        <f t="shared" si="3"/>
        <v>8286.4000000000015</v>
      </c>
      <c r="H128" s="7">
        <v>0</v>
      </c>
      <c r="I128" s="7">
        <v>0</v>
      </c>
      <c r="J128" s="7">
        <v>1835.12</v>
      </c>
      <c r="K128" s="7">
        <f t="shared" si="4"/>
        <v>1835.12</v>
      </c>
      <c r="L128" s="7">
        <f t="shared" si="5"/>
        <v>6451.2800000000016</v>
      </c>
      <c r="M128" s="1"/>
    </row>
    <row r="129" spans="1:13" ht="45" customHeight="1" thickBot="1" x14ac:dyDescent="0.3">
      <c r="A129" s="6" t="s">
        <v>243</v>
      </c>
      <c r="B129" s="15" t="s">
        <v>244</v>
      </c>
      <c r="C129" s="16"/>
      <c r="D129" s="7">
        <v>2005.58</v>
      </c>
      <c r="E129" s="7">
        <v>0</v>
      </c>
      <c r="F129" s="7">
        <v>386.68</v>
      </c>
      <c r="G129" s="7">
        <f t="shared" si="3"/>
        <v>1618.8999999999999</v>
      </c>
      <c r="H129" s="7">
        <v>0</v>
      </c>
      <c r="I129" s="7">
        <v>0</v>
      </c>
      <c r="J129" s="7">
        <v>624.58000000000004</v>
      </c>
      <c r="K129" s="7">
        <f t="shared" si="4"/>
        <v>624.58000000000004</v>
      </c>
      <c r="L129" s="7">
        <f t="shared" si="5"/>
        <v>994.31999999999982</v>
      </c>
      <c r="M129" s="1"/>
    </row>
    <row r="130" spans="1:13" ht="45" customHeight="1" thickBot="1" x14ac:dyDescent="0.3">
      <c r="A130" s="6" t="s">
        <v>245</v>
      </c>
      <c r="B130" s="15" t="s">
        <v>244</v>
      </c>
      <c r="C130" s="16"/>
      <c r="D130" s="7">
        <v>2005.58</v>
      </c>
      <c r="E130" s="7">
        <v>0</v>
      </c>
      <c r="F130" s="7">
        <v>386.68</v>
      </c>
      <c r="G130" s="7">
        <f t="shared" si="3"/>
        <v>1618.8999999999999</v>
      </c>
      <c r="H130" s="7">
        <v>0</v>
      </c>
      <c r="I130" s="7">
        <v>0</v>
      </c>
      <c r="J130" s="7">
        <v>624.58000000000004</v>
      </c>
      <c r="K130" s="7">
        <f t="shared" si="4"/>
        <v>624.58000000000004</v>
      </c>
      <c r="L130" s="7">
        <f t="shared" si="5"/>
        <v>994.31999999999982</v>
      </c>
      <c r="M130" s="1"/>
    </row>
    <row r="131" spans="1:13" ht="45" customHeight="1" thickBot="1" x14ac:dyDescent="0.3">
      <c r="A131" s="6" t="s">
        <v>246</v>
      </c>
      <c r="B131" s="15" t="s">
        <v>247</v>
      </c>
      <c r="C131" s="16"/>
      <c r="D131" s="7">
        <v>132539.16</v>
      </c>
      <c r="E131" s="7">
        <v>0</v>
      </c>
      <c r="F131" s="7">
        <v>7118.89</v>
      </c>
      <c r="G131" s="7">
        <f t="shared" si="3"/>
        <v>125420.27</v>
      </c>
      <c r="H131" s="7">
        <v>0</v>
      </c>
      <c r="I131" s="7">
        <v>0</v>
      </c>
      <c r="J131" s="7">
        <v>107132.97</v>
      </c>
      <c r="K131" s="7">
        <f t="shared" si="4"/>
        <v>107132.97</v>
      </c>
      <c r="L131" s="7">
        <f t="shared" si="5"/>
        <v>18287.300000000003</v>
      </c>
      <c r="M131" s="1"/>
    </row>
    <row r="132" spans="1:13" ht="45" customHeight="1" thickBot="1" x14ac:dyDescent="0.3">
      <c r="A132" s="6" t="s">
        <v>248</v>
      </c>
      <c r="B132" s="15" t="s">
        <v>247</v>
      </c>
      <c r="C132" s="16"/>
      <c r="D132" s="7">
        <v>132539.16</v>
      </c>
      <c r="E132" s="7">
        <v>0</v>
      </c>
      <c r="F132" s="7">
        <v>7118.89</v>
      </c>
      <c r="G132" s="7">
        <f t="shared" si="3"/>
        <v>125420.27</v>
      </c>
      <c r="H132" s="7">
        <v>0</v>
      </c>
      <c r="I132" s="7">
        <v>0</v>
      </c>
      <c r="J132" s="7">
        <v>107132.97</v>
      </c>
      <c r="K132" s="7">
        <f t="shared" si="4"/>
        <v>107132.97</v>
      </c>
      <c r="L132" s="7">
        <f t="shared" si="5"/>
        <v>18287.300000000003</v>
      </c>
      <c r="M132" s="1"/>
    </row>
    <row r="133" spans="1:13" ht="33.950000000000003" customHeight="1" thickBot="1" x14ac:dyDescent="0.3">
      <c r="A133" s="6" t="s">
        <v>249</v>
      </c>
      <c r="B133" s="15" t="s">
        <v>250</v>
      </c>
      <c r="C133" s="16"/>
      <c r="D133" s="7">
        <v>25423.96</v>
      </c>
      <c r="E133" s="7">
        <v>0</v>
      </c>
      <c r="F133" s="7">
        <v>9124.64</v>
      </c>
      <c r="G133" s="7">
        <f t="shared" si="3"/>
        <v>16299.32</v>
      </c>
      <c r="H133" s="7">
        <v>0</v>
      </c>
      <c r="I133" s="7">
        <v>0</v>
      </c>
      <c r="J133" s="7">
        <v>5499.32</v>
      </c>
      <c r="K133" s="7">
        <f t="shared" si="4"/>
        <v>5499.32</v>
      </c>
      <c r="L133" s="7">
        <f t="shared" si="5"/>
        <v>10800</v>
      </c>
      <c r="M133" s="1"/>
    </row>
    <row r="134" spans="1:13" ht="33.950000000000003" customHeight="1" thickBot="1" x14ac:dyDescent="0.3">
      <c r="A134" s="6" t="s">
        <v>251</v>
      </c>
      <c r="B134" s="15" t="s">
        <v>250</v>
      </c>
      <c r="C134" s="16"/>
      <c r="D134" s="7">
        <v>25423.96</v>
      </c>
      <c r="E134" s="7">
        <v>0</v>
      </c>
      <c r="F134" s="7">
        <v>9124.64</v>
      </c>
      <c r="G134" s="7">
        <f t="shared" si="3"/>
        <v>16299.32</v>
      </c>
      <c r="H134" s="7">
        <v>0</v>
      </c>
      <c r="I134" s="7">
        <v>0</v>
      </c>
      <c r="J134" s="7">
        <v>5499.32</v>
      </c>
      <c r="K134" s="7">
        <f t="shared" si="4"/>
        <v>5499.32</v>
      </c>
      <c r="L134" s="7">
        <f t="shared" si="5"/>
        <v>10800</v>
      </c>
      <c r="M134" s="1"/>
    </row>
    <row r="135" spans="1:13" ht="21.95" customHeight="1" thickBot="1" x14ac:dyDescent="0.3">
      <c r="A135" s="6" t="s">
        <v>252</v>
      </c>
      <c r="B135" s="15" t="s">
        <v>253</v>
      </c>
      <c r="C135" s="16"/>
      <c r="D135" s="7">
        <v>3332.28</v>
      </c>
      <c r="E135" s="7">
        <v>31626.1</v>
      </c>
      <c r="F135" s="7">
        <v>3332.28</v>
      </c>
      <c r="G135" s="7">
        <f t="shared" si="3"/>
        <v>31626.1</v>
      </c>
      <c r="H135" s="7">
        <v>0</v>
      </c>
      <c r="I135" s="7">
        <v>31504</v>
      </c>
      <c r="J135" s="7">
        <v>0</v>
      </c>
      <c r="K135" s="7">
        <f t="shared" si="4"/>
        <v>31504</v>
      </c>
      <c r="L135" s="7">
        <f t="shared" si="5"/>
        <v>122.09999999999854</v>
      </c>
      <c r="M135" s="1"/>
    </row>
    <row r="136" spans="1:13" ht="21.95" customHeight="1" thickBot="1" x14ac:dyDescent="0.3">
      <c r="A136" s="6" t="s">
        <v>254</v>
      </c>
      <c r="B136" s="15" t="s">
        <v>253</v>
      </c>
      <c r="C136" s="16"/>
      <c r="D136" s="7">
        <v>3332.28</v>
      </c>
      <c r="E136" s="7">
        <v>31626.1</v>
      </c>
      <c r="F136" s="7">
        <v>3332.28</v>
      </c>
      <c r="G136" s="7">
        <f t="shared" si="3"/>
        <v>31626.1</v>
      </c>
      <c r="H136" s="7">
        <v>0</v>
      </c>
      <c r="I136" s="7">
        <v>31504</v>
      </c>
      <c r="J136" s="7">
        <v>0</v>
      </c>
      <c r="K136" s="7">
        <f t="shared" si="4"/>
        <v>31504</v>
      </c>
      <c r="L136" s="7">
        <f t="shared" si="5"/>
        <v>122.09999999999854</v>
      </c>
      <c r="M136" s="1"/>
    </row>
    <row r="137" spans="1:13" ht="21.95" customHeight="1" thickBot="1" x14ac:dyDescent="0.3">
      <c r="A137" s="6" t="s">
        <v>255</v>
      </c>
      <c r="B137" s="15" t="s">
        <v>256</v>
      </c>
      <c r="C137" s="16"/>
      <c r="D137" s="7">
        <v>59449066.039999999</v>
      </c>
      <c r="E137" s="7">
        <v>8004498.5899999999</v>
      </c>
      <c r="F137" s="7">
        <v>13197413.9</v>
      </c>
      <c r="G137" s="7">
        <f t="shared" si="3"/>
        <v>54256150.729999997</v>
      </c>
      <c r="H137" s="7">
        <v>122210.98</v>
      </c>
      <c r="I137" s="7">
        <v>14958546.050000001</v>
      </c>
      <c r="J137" s="7">
        <v>31246053.379999999</v>
      </c>
      <c r="K137" s="7">
        <f t="shared" si="4"/>
        <v>46326810.409999996</v>
      </c>
      <c r="L137" s="7">
        <f t="shared" si="5"/>
        <v>7929340.3200000003</v>
      </c>
      <c r="M137" s="1"/>
    </row>
    <row r="138" spans="1:13" ht="21.95" customHeight="1" thickBot="1" x14ac:dyDescent="0.3">
      <c r="A138" s="6" t="s">
        <v>257</v>
      </c>
      <c r="B138" s="15" t="s">
        <v>258</v>
      </c>
      <c r="C138" s="16"/>
      <c r="D138" s="7">
        <v>1484052.97</v>
      </c>
      <c r="E138" s="7">
        <v>185000</v>
      </c>
      <c r="F138" s="7">
        <v>51283.92</v>
      </c>
      <c r="G138" s="7">
        <f t="shared" si="3"/>
        <v>1617769.05</v>
      </c>
      <c r="H138" s="7">
        <v>0</v>
      </c>
      <c r="I138" s="7">
        <v>780044.15</v>
      </c>
      <c r="J138" s="7">
        <v>620902.16</v>
      </c>
      <c r="K138" s="7">
        <f t="shared" si="4"/>
        <v>1400946.31</v>
      </c>
      <c r="L138" s="7">
        <f t="shared" si="5"/>
        <v>216822.74</v>
      </c>
      <c r="M138" s="1"/>
    </row>
    <row r="139" spans="1:13" ht="21.95" customHeight="1" thickBot="1" x14ac:dyDescent="0.3">
      <c r="A139" s="6" t="s">
        <v>259</v>
      </c>
      <c r="B139" s="15" t="s">
        <v>258</v>
      </c>
      <c r="C139" s="16"/>
      <c r="D139" s="7">
        <v>1484052.97</v>
      </c>
      <c r="E139" s="7">
        <v>185000</v>
      </c>
      <c r="F139" s="7">
        <v>51283.92</v>
      </c>
      <c r="G139" s="7">
        <f t="shared" si="3"/>
        <v>1617769.05</v>
      </c>
      <c r="H139" s="7">
        <v>0</v>
      </c>
      <c r="I139" s="7">
        <v>780044.15</v>
      </c>
      <c r="J139" s="7">
        <v>620902.16</v>
      </c>
      <c r="K139" s="7">
        <f t="shared" si="4"/>
        <v>1400946.31</v>
      </c>
      <c r="L139" s="7">
        <f t="shared" si="5"/>
        <v>216822.74</v>
      </c>
      <c r="M139" s="1"/>
    </row>
    <row r="140" spans="1:13" ht="21.95" customHeight="1" thickBot="1" x14ac:dyDescent="0.3">
      <c r="A140" s="6" t="s">
        <v>260</v>
      </c>
      <c r="B140" s="15" t="s">
        <v>261</v>
      </c>
      <c r="C140" s="16"/>
      <c r="D140" s="7">
        <v>1219106.5</v>
      </c>
      <c r="E140" s="7">
        <v>200000</v>
      </c>
      <c r="F140" s="7">
        <v>96442.48</v>
      </c>
      <c r="G140" s="7">
        <f t="shared" ref="G140:G203" si="6">+D140+E140-F140</f>
        <v>1322664.02</v>
      </c>
      <c r="H140" s="7">
        <v>0</v>
      </c>
      <c r="I140" s="7">
        <v>0</v>
      </c>
      <c r="J140" s="7">
        <v>1012656.15</v>
      </c>
      <c r="K140" s="7">
        <f t="shared" ref="K140:K203" si="7">+H140+I140+J140</f>
        <v>1012656.15</v>
      </c>
      <c r="L140" s="7">
        <f t="shared" ref="L140:L203" si="8">+G140-K140</f>
        <v>310007.87</v>
      </c>
      <c r="M140" s="1"/>
    </row>
    <row r="141" spans="1:13" ht="21.95" customHeight="1" thickBot="1" x14ac:dyDescent="0.3">
      <c r="A141" s="6" t="s">
        <v>262</v>
      </c>
      <c r="B141" s="15" t="s">
        <v>261</v>
      </c>
      <c r="C141" s="16"/>
      <c r="D141" s="7">
        <v>1219106.5</v>
      </c>
      <c r="E141" s="7">
        <v>200000</v>
      </c>
      <c r="F141" s="7">
        <v>96442.48</v>
      </c>
      <c r="G141" s="7">
        <f t="shared" si="6"/>
        <v>1322664.02</v>
      </c>
      <c r="H141" s="7">
        <v>0</v>
      </c>
      <c r="I141" s="7">
        <v>0</v>
      </c>
      <c r="J141" s="7">
        <v>1012656.15</v>
      </c>
      <c r="K141" s="7">
        <f t="shared" si="7"/>
        <v>1012656.15</v>
      </c>
      <c r="L141" s="7">
        <f t="shared" si="8"/>
        <v>310007.87</v>
      </c>
      <c r="M141" s="1"/>
    </row>
    <row r="142" spans="1:13" ht="21.95" customHeight="1" thickBot="1" x14ac:dyDescent="0.3">
      <c r="A142" s="6" t="s">
        <v>263</v>
      </c>
      <c r="B142" s="15" t="s">
        <v>264</v>
      </c>
      <c r="C142" s="16"/>
      <c r="D142" s="7">
        <v>820406.45</v>
      </c>
      <c r="E142" s="7">
        <v>350000</v>
      </c>
      <c r="F142" s="7">
        <v>110651.52</v>
      </c>
      <c r="G142" s="7">
        <f t="shared" si="6"/>
        <v>1059754.93</v>
      </c>
      <c r="H142" s="7">
        <v>0</v>
      </c>
      <c r="I142" s="7">
        <v>363915.35</v>
      </c>
      <c r="J142" s="7">
        <v>480887.39</v>
      </c>
      <c r="K142" s="7">
        <f t="shared" si="7"/>
        <v>844802.74</v>
      </c>
      <c r="L142" s="7">
        <f t="shared" si="8"/>
        <v>214952.18999999994</v>
      </c>
      <c r="M142" s="1"/>
    </row>
    <row r="143" spans="1:13" ht="21.95" customHeight="1" thickBot="1" x14ac:dyDescent="0.3">
      <c r="A143" s="6" t="s">
        <v>265</v>
      </c>
      <c r="B143" s="15" t="s">
        <v>264</v>
      </c>
      <c r="C143" s="16"/>
      <c r="D143" s="7">
        <v>820406.45</v>
      </c>
      <c r="E143" s="7">
        <v>350000</v>
      </c>
      <c r="F143" s="7">
        <v>110651.52</v>
      </c>
      <c r="G143" s="7">
        <f t="shared" si="6"/>
        <v>1059754.93</v>
      </c>
      <c r="H143" s="7">
        <v>0</v>
      </c>
      <c r="I143" s="7">
        <v>363915.35</v>
      </c>
      <c r="J143" s="7">
        <v>480887.39</v>
      </c>
      <c r="K143" s="7">
        <f t="shared" si="7"/>
        <v>844802.74</v>
      </c>
      <c r="L143" s="7">
        <f t="shared" si="8"/>
        <v>214952.18999999994</v>
      </c>
      <c r="M143" s="1"/>
    </row>
    <row r="144" spans="1:13" ht="21.95" customHeight="1" thickBot="1" x14ac:dyDescent="0.3">
      <c r="A144" s="6" t="s">
        <v>266</v>
      </c>
      <c r="B144" s="15" t="s">
        <v>267</v>
      </c>
      <c r="C144" s="16"/>
      <c r="D144" s="7">
        <v>1875880.35</v>
      </c>
      <c r="E144" s="7">
        <v>200000</v>
      </c>
      <c r="F144" s="7">
        <v>510113.83</v>
      </c>
      <c r="G144" s="7">
        <f t="shared" si="6"/>
        <v>1565766.52</v>
      </c>
      <c r="H144" s="7">
        <v>0</v>
      </c>
      <c r="I144" s="7">
        <v>1652302.75</v>
      </c>
      <c r="J144" s="7">
        <v>630011.96</v>
      </c>
      <c r="K144" s="7">
        <f t="shared" si="7"/>
        <v>2282314.71</v>
      </c>
      <c r="L144" s="7">
        <f t="shared" si="8"/>
        <v>-716548.19</v>
      </c>
      <c r="M144" s="1"/>
    </row>
    <row r="145" spans="1:13" ht="21.95" customHeight="1" thickBot="1" x14ac:dyDescent="0.3">
      <c r="A145" s="6" t="s">
        <v>268</v>
      </c>
      <c r="B145" s="15" t="s">
        <v>267</v>
      </c>
      <c r="C145" s="16"/>
      <c r="D145" s="7">
        <v>1875880.35</v>
      </c>
      <c r="E145" s="7">
        <v>200000</v>
      </c>
      <c r="F145" s="7">
        <v>510113.83</v>
      </c>
      <c r="G145" s="7">
        <f t="shared" si="6"/>
        <v>1565766.52</v>
      </c>
      <c r="H145" s="7">
        <v>0</v>
      </c>
      <c r="I145" s="7">
        <v>1652302.75</v>
      </c>
      <c r="J145" s="7">
        <v>630011.96</v>
      </c>
      <c r="K145" s="7">
        <f t="shared" si="7"/>
        <v>2282314.71</v>
      </c>
      <c r="L145" s="7">
        <f t="shared" si="8"/>
        <v>-716548.19</v>
      </c>
      <c r="M145" s="1"/>
    </row>
    <row r="146" spans="1:13" ht="12" customHeight="1" thickBot="1" x14ac:dyDescent="0.3">
      <c r="A146" s="6" t="s">
        <v>269</v>
      </c>
      <c r="B146" s="15" t="s">
        <v>270</v>
      </c>
      <c r="C146" s="16"/>
      <c r="D146" s="7">
        <v>1658848.89</v>
      </c>
      <c r="E146" s="7">
        <v>422186.45</v>
      </c>
      <c r="F146" s="7">
        <v>167942.72</v>
      </c>
      <c r="G146" s="7">
        <f t="shared" si="6"/>
        <v>1913092.6199999999</v>
      </c>
      <c r="H146" s="7">
        <v>0</v>
      </c>
      <c r="I146" s="7">
        <v>1332502.08</v>
      </c>
      <c r="J146" s="7">
        <v>1281872.5900000001</v>
      </c>
      <c r="K146" s="7">
        <f t="shared" si="7"/>
        <v>2614374.67</v>
      </c>
      <c r="L146" s="7">
        <f t="shared" si="8"/>
        <v>-701282.05</v>
      </c>
      <c r="M146" s="1"/>
    </row>
    <row r="147" spans="1:13" ht="12" customHeight="1" thickBot="1" x14ac:dyDescent="0.3">
      <c r="A147" s="6" t="s">
        <v>271</v>
      </c>
      <c r="B147" s="15" t="s">
        <v>270</v>
      </c>
      <c r="C147" s="16"/>
      <c r="D147" s="7">
        <v>1658848.89</v>
      </c>
      <c r="E147" s="7">
        <v>422186.45</v>
      </c>
      <c r="F147" s="7">
        <v>167942.72</v>
      </c>
      <c r="G147" s="7">
        <f t="shared" si="6"/>
        <v>1913092.6199999999</v>
      </c>
      <c r="H147" s="7">
        <v>0</v>
      </c>
      <c r="I147" s="7">
        <v>1332502.08</v>
      </c>
      <c r="J147" s="7">
        <v>1281872.5900000001</v>
      </c>
      <c r="K147" s="7">
        <f t="shared" si="7"/>
        <v>2614374.67</v>
      </c>
      <c r="L147" s="7">
        <f t="shared" si="8"/>
        <v>-701282.05</v>
      </c>
      <c r="M147" s="1"/>
    </row>
    <row r="148" spans="1:13" ht="21.95" customHeight="1" thickBot="1" x14ac:dyDescent="0.3">
      <c r="A148" s="6" t="s">
        <v>272</v>
      </c>
      <c r="B148" s="15" t="s">
        <v>273</v>
      </c>
      <c r="C148" s="16"/>
      <c r="D148" s="7">
        <v>17054421.890000001</v>
      </c>
      <c r="E148" s="7">
        <v>1183797.95</v>
      </c>
      <c r="F148" s="7">
        <v>4839907.37</v>
      </c>
      <c r="G148" s="7">
        <f t="shared" si="6"/>
        <v>13398312.469999999</v>
      </c>
      <c r="H148" s="7">
        <v>114777.95</v>
      </c>
      <c r="I148" s="7">
        <v>3410835.71</v>
      </c>
      <c r="J148" s="7">
        <v>7230519.2199999997</v>
      </c>
      <c r="K148" s="7">
        <f t="shared" si="7"/>
        <v>10756132.879999999</v>
      </c>
      <c r="L148" s="7">
        <f t="shared" si="8"/>
        <v>2642179.59</v>
      </c>
      <c r="M148" s="1"/>
    </row>
    <row r="149" spans="1:13" ht="21.95" customHeight="1" thickBot="1" x14ac:dyDescent="0.3">
      <c r="A149" s="6" t="s">
        <v>274</v>
      </c>
      <c r="B149" s="15" t="s">
        <v>273</v>
      </c>
      <c r="C149" s="16"/>
      <c r="D149" s="7">
        <v>17054421.890000001</v>
      </c>
      <c r="E149" s="7">
        <v>1183797.95</v>
      </c>
      <c r="F149" s="7">
        <v>4839907.37</v>
      </c>
      <c r="G149" s="7">
        <f t="shared" si="6"/>
        <v>13398312.469999999</v>
      </c>
      <c r="H149" s="7">
        <v>114777.95</v>
      </c>
      <c r="I149" s="7">
        <v>3410835.71</v>
      </c>
      <c r="J149" s="7">
        <v>7230519.2199999997</v>
      </c>
      <c r="K149" s="7">
        <f t="shared" si="7"/>
        <v>10756132.879999999</v>
      </c>
      <c r="L149" s="7">
        <f t="shared" si="8"/>
        <v>2642179.59</v>
      </c>
      <c r="M149" s="1"/>
    </row>
    <row r="150" spans="1:13" ht="21.95" customHeight="1" thickBot="1" x14ac:dyDescent="0.3">
      <c r="A150" s="6" t="s">
        <v>275</v>
      </c>
      <c r="B150" s="15" t="s">
        <v>276</v>
      </c>
      <c r="C150" s="16"/>
      <c r="D150" s="7">
        <v>3830105.49</v>
      </c>
      <c r="E150" s="7">
        <v>602497.74</v>
      </c>
      <c r="F150" s="7">
        <v>875954.67</v>
      </c>
      <c r="G150" s="7">
        <f t="shared" si="6"/>
        <v>3556648.5600000005</v>
      </c>
      <c r="H150" s="7">
        <v>3139.13</v>
      </c>
      <c r="I150" s="7">
        <v>1059298.3899999999</v>
      </c>
      <c r="J150" s="7">
        <v>1682660.59</v>
      </c>
      <c r="K150" s="7">
        <f t="shared" si="7"/>
        <v>2745098.11</v>
      </c>
      <c r="L150" s="7">
        <f t="shared" si="8"/>
        <v>811550.45000000065</v>
      </c>
      <c r="M150" s="1"/>
    </row>
    <row r="151" spans="1:13" ht="21.95" customHeight="1" thickBot="1" x14ac:dyDescent="0.3">
      <c r="A151" s="6" t="s">
        <v>277</v>
      </c>
      <c r="B151" s="15" t="s">
        <v>276</v>
      </c>
      <c r="C151" s="16"/>
      <c r="D151" s="7">
        <v>3830105.49</v>
      </c>
      <c r="E151" s="7">
        <v>602497.74</v>
      </c>
      <c r="F151" s="7">
        <v>875954.67</v>
      </c>
      <c r="G151" s="7">
        <f t="shared" si="6"/>
        <v>3556648.5600000005</v>
      </c>
      <c r="H151" s="7">
        <v>3139.13</v>
      </c>
      <c r="I151" s="7">
        <v>1059298.3899999999</v>
      </c>
      <c r="J151" s="7">
        <v>1682660.59</v>
      </c>
      <c r="K151" s="7">
        <f t="shared" si="7"/>
        <v>2745098.11</v>
      </c>
      <c r="L151" s="7">
        <f t="shared" si="8"/>
        <v>811550.45000000065</v>
      </c>
      <c r="M151" s="1"/>
    </row>
    <row r="152" spans="1:13" ht="12" customHeight="1" thickBot="1" x14ac:dyDescent="0.3">
      <c r="A152" s="6" t="s">
        <v>278</v>
      </c>
      <c r="B152" s="15" t="s">
        <v>279</v>
      </c>
      <c r="C152" s="16"/>
      <c r="D152" s="7">
        <v>11565622.289999999</v>
      </c>
      <c r="E152" s="7">
        <v>2075105.48</v>
      </c>
      <c r="F152" s="7">
        <v>2732664.89</v>
      </c>
      <c r="G152" s="7">
        <f t="shared" si="6"/>
        <v>10908062.879999999</v>
      </c>
      <c r="H152" s="7">
        <v>3000</v>
      </c>
      <c r="I152" s="7">
        <v>2232151.92</v>
      </c>
      <c r="J152" s="7">
        <v>7127729.7699999996</v>
      </c>
      <c r="K152" s="7">
        <f t="shared" si="7"/>
        <v>9362881.6899999995</v>
      </c>
      <c r="L152" s="7">
        <f t="shared" si="8"/>
        <v>1545181.1899999995</v>
      </c>
      <c r="M152" s="1"/>
    </row>
    <row r="153" spans="1:13" ht="12" customHeight="1" thickBot="1" x14ac:dyDescent="0.3">
      <c r="A153" s="6" t="s">
        <v>280</v>
      </c>
      <c r="B153" s="15" t="s">
        <v>279</v>
      </c>
      <c r="C153" s="16"/>
      <c r="D153" s="7">
        <v>4403339.62</v>
      </c>
      <c r="E153" s="7">
        <v>697033</v>
      </c>
      <c r="F153" s="7">
        <v>997977.28</v>
      </c>
      <c r="G153" s="7">
        <f t="shared" si="6"/>
        <v>4102395.34</v>
      </c>
      <c r="H153" s="7">
        <v>0</v>
      </c>
      <c r="I153" s="7">
        <v>1213259.96</v>
      </c>
      <c r="J153" s="7">
        <v>1591086.27</v>
      </c>
      <c r="K153" s="7">
        <f t="shared" si="7"/>
        <v>2804346.23</v>
      </c>
      <c r="L153" s="7">
        <f t="shared" si="8"/>
        <v>1298049.1099999999</v>
      </c>
      <c r="M153" s="1"/>
    </row>
    <row r="154" spans="1:13" ht="12" customHeight="1" thickBot="1" x14ac:dyDescent="0.3">
      <c r="A154" s="6" t="s">
        <v>281</v>
      </c>
      <c r="B154" s="15" t="s">
        <v>282</v>
      </c>
      <c r="C154" s="16"/>
      <c r="D154" s="7">
        <v>6012059.1299999999</v>
      </c>
      <c r="E154" s="7">
        <v>1348072.48</v>
      </c>
      <c r="F154" s="7">
        <v>1605431.49</v>
      </c>
      <c r="G154" s="7">
        <f t="shared" si="6"/>
        <v>5754700.1199999992</v>
      </c>
      <c r="H154" s="7">
        <v>0</v>
      </c>
      <c r="I154" s="7">
        <v>862304.77</v>
      </c>
      <c r="J154" s="7">
        <v>4694467.01</v>
      </c>
      <c r="K154" s="7">
        <f t="shared" si="7"/>
        <v>5556771.7799999993</v>
      </c>
      <c r="L154" s="7">
        <f t="shared" si="8"/>
        <v>197928.33999999985</v>
      </c>
      <c r="M154" s="1"/>
    </row>
    <row r="155" spans="1:13" ht="12" customHeight="1" thickBot="1" x14ac:dyDescent="0.3">
      <c r="A155" s="6" t="s">
        <v>283</v>
      </c>
      <c r="B155" s="15" t="s">
        <v>284</v>
      </c>
      <c r="C155" s="16"/>
      <c r="D155" s="7">
        <v>1150223.54</v>
      </c>
      <c r="E155" s="7">
        <v>30000</v>
      </c>
      <c r="F155" s="7">
        <v>129256.12</v>
      </c>
      <c r="G155" s="7">
        <f t="shared" si="6"/>
        <v>1050967.42</v>
      </c>
      <c r="H155" s="7">
        <v>3000</v>
      </c>
      <c r="I155" s="7">
        <v>156587.19</v>
      </c>
      <c r="J155" s="7">
        <v>842176.49</v>
      </c>
      <c r="K155" s="7">
        <f t="shared" si="7"/>
        <v>1001763.6799999999</v>
      </c>
      <c r="L155" s="7">
        <f t="shared" si="8"/>
        <v>49203.739999999991</v>
      </c>
      <c r="M155" s="1"/>
    </row>
    <row r="156" spans="1:13" ht="21.95" customHeight="1" thickBot="1" x14ac:dyDescent="0.3">
      <c r="A156" s="6" t="s">
        <v>285</v>
      </c>
      <c r="B156" s="15" t="s">
        <v>286</v>
      </c>
      <c r="C156" s="16"/>
      <c r="D156" s="7">
        <v>19940621.210000001</v>
      </c>
      <c r="E156" s="7">
        <v>2785910.97</v>
      </c>
      <c r="F156" s="7">
        <v>3812452.5</v>
      </c>
      <c r="G156" s="7">
        <f t="shared" si="6"/>
        <v>18914079.68</v>
      </c>
      <c r="H156" s="7">
        <v>1293.9000000000001</v>
      </c>
      <c r="I156" s="7">
        <v>4127495.7</v>
      </c>
      <c r="J156" s="7">
        <v>11178813.550000001</v>
      </c>
      <c r="K156" s="7">
        <f t="shared" si="7"/>
        <v>15307603.15</v>
      </c>
      <c r="L156" s="7">
        <f t="shared" si="8"/>
        <v>3606476.5299999993</v>
      </c>
      <c r="M156" s="1"/>
    </row>
    <row r="157" spans="1:13" ht="12" customHeight="1" thickBot="1" x14ac:dyDescent="0.3">
      <c r="A157" s="6" t="s">
        <v>287</v>
      </c>
      <c r="B157" s="15" t="s">
        <v>288</v>
      </c>
      <c r="C157" s="16"/>
      <c r="D157" s="7">
        <v>18748064.920000002</v>
      </c>
      <c r="E157" s="7">
        <v>2700800.33</v>
      </c>
      <c r="F157" s="7">
        <v>3328626.03</v>
      </c>
      <c r="G157" s="7">
        <f t="shared" si="6"/>
        <v>18120239.219999999</v>
      </c>
      <c r="H157" s="7">
        <v>1293.9000000000001</v>
      </c>
      <c r="I157" s="7">
        <v>3767407.69</v>
      </c>
      <c r="J157" s="7">
        <v>11018168.689999999</v>
      </c>
      <c r="K157" s="7">
        <f t="shared" si="7"/>
        <v>14786870.279999999</v>
      </c>
      <c r="L157" s="7">
        <f t="shared" si="8"/>
        <v>3333368.9399999995</v>
      </c>
      <c r="M157" s="1"/>
    </row>
    <row r="158" spans="1:13" ht="33.950000000000003" customHeight="1" thickBot="1" x14ac:dyDescent="0.3">
      <c r="A158" s="6" t="s">
        <v>289</v>
      </c>
      <c r="B158" s="15" t="s">
        <v>290</v>
      </c>
      <c r="C158" s="16"/>
      <c r="D158" s="7">
        <v>1192556.29</v>
      </c>
      <c r="E158" s="7">
        <v>85110.64</v>
      </c>
      <c r="F158" s="7">
        <v>483826.47</v>
      </c>
      <c r="G158" s="7">
        <f t="shared" si="6"/>
        <v>793840.46</v>
      </c>
      <c r="H158" s="7">
        <v>0</v>
      </c>
      <c r="I158" s="7">
        <v>360088.01</v>
      </c>
      <c r="J158" s="7">
        <v>160644.85999999999</v>
      </c>
      <c r="K158" s="7">
        <f t="shared" si="7"/>
        <v>520732.87</v>
      </c>
      <c r="L158" s="7">
        <f t="shared" si="8"/>
        <v>273107.58999999997</v>
      </c>
      <c r="M158" s="1"/>
    </row>
    <row r="159" spans="1:13" ht="33.950000000000003" customHeight="1" thickBot="1" x14ac:dyDescent="0.3">
      <c r="A159" s="6" t="s">
        <v>291</v>
      </c>
      <c r="B159" s="15" t="s">
        <v>292</v>
      </c>
      <c r="C159" s="16"/>
      <c r="D159" s="7">
        <v>95861615.670000002</v>
      </c>
      <c r="E159" s="7">
        <v>2333096.5299999998</v>
      </c>
      <c r="F159" s="7">
        <v>11488339.699999999</v>
      </c>
      <c r="G159" s="7">
        <f t="shared" si="6"/>
        <v>86706372.5</v>
      </c>
      <c r="H159" s="7">
        <v>1034.7</v>
      </c>
      <c r="I159" s="7">
        <v>10291669.130000001</v>
      </c>
      <c r="J159" s="7">
        <v>42108079.310000002</v>
      </c>
      <c r="K159" s="7">
        <f t="shared" si="7"/>
        <v>52400783.140000001</v>
      </c>
      <c r="L159" s="7">
        <f t="shared" si="8"/>
        <v>34305589.359999999</v>
      </c>
      <c r="M159" s="1"/>
    </row>
    <row r="160" spans="1:13" ht="12" customHeight="1" thickBot="1" x14ac:dyDescent="0.3">
      <c r="A160" s="6" t="s">
        <v>293</v>
      </c>
      <c r="B160" s="15" t="s">
        <v>294</v>
      </c>
      <c r="C160" s="16"/>
      <c r="D160" s="7">
        <v>1420598.16</v>
      </c>
      <c r="E160" s="7">
        <v>0</v>
      </c>
      <c r="F160" s="7">
        <v>390454.79</v>
      </c>
      <c r="G160" s="7">
        <f t="shared" si="6"/>
        <v>1030143.3699999999</v>
      </c>
      <c r="H160" s="7">
        <v>0</v>
      </c>
      <c r="I160" s="7">
        <v>0</v>
      </c>
      <c r="J160" s="7">
        <v>893021.25</v>
      </c>
      <c r="K160" s="7">
        <f t="shared" si="7"/>
        <v>893021.25</v>
      </c>
      <c r="L160" s="7">
        <f t="shared" si="8"/>
        <v>137122.11999999988</v>
      </c>
      <c r="M160" s="1"/>
    </row>
    <row r="161" spans="1:13" ht="12" customHeight="1" thickBot="1" x14ac:dyDescent="0.3">
      <c r="A161" s="6" t="s">
        <v>295</v>
      </c>
      <c r="B161" s="15" t="s">
        <v>296</v>
      </c>
      <c r="C161" s="16"/>
      <c r="D161" s="7">
        <v>1420598.16</v>
      </c>
      <c r="E161" s="7">
        <v>0</v>
      </c>
      <c r="F161" s="7">
        <v>390454.79</v>
      </c>
      <c r="G161" s="7">
        <f t="shared" si="6"/>
        <v>1030143.3699999999</v>
      </c>
      <c r="H161" s="7">
        <v>0</v>
      </c>
      <c r="I161" s="7">
        <v>0</v>
      </c>
      <c r="J161" s="7">
        <v>893021.25</v>
      </c>
      <c r="K161" s="7">
        <f t="shared" si="7"/>
        <v>893021.25</v>
      </c>
      <c r="L161" s="7">
        <f t="shared" si="8"/>
        <v>137122.11999999988</v>
      </c>
      <c r="M161" s="1"/>
    </row>
    <row r="162" spans="1:13" ht="21.95" customHeight="1" thickBot="1" x14ac:dyDescent="0.3">
      <c r="A162" s="6" t="s">
        <v>297</v>
      </c>
      <c r="B162" s="15" t="s">
        <v>298</v>
      </c>
      <c r="C162" s="16"/>
      <c r="D162" s="7">
        <v>82022.97</v>
      </c>
      <c r="E162" s="7">
        <v>0</v>
      </c>
      <c r="F162" s="7">
        <v>16726.82</v>
      </c>
      <c r="G162" s="7">
        <f t="shared" si="6"/>
        <v>65296.15</v>
      </c>
      <c r="H162" s="7">
        <v>0</v>
      </c>
      <c r="I162" s="7">
        <v>12064</v>
      </c>
      <c r="J162" s="7">
        <v>54790.15</v>
      </c>
      <c r="K162" s="7">
        <f t="shared" si="7"/>
        <v>66854.149999999994</v>
      </c>
      <c r="L162" s="7">
        <f t="shared" si="8"/>
        <v>-1557.9999999999927</v>
      </c>
      <c r="M162" s="1"/>
    </row>
    <row r="163" spans="1:13" ht="21.95" customHeight="1" thickBot="1" x14ac:dyDescent="0.3">
      <c r="A163" s="6" t="s">
        <v>299</v>
      </c>
      <c r="B163" s="15" t="s">
        <v>300</v>
      </c>
      <c r="C163" s="16"/>
      <c r="D163" s="7">
        <v>82022.97</v>
      </c>
      <c r="E163" s="7">
        <v>0</v>
      </c>
      <c r="F163" s="7">
        <v>16726.82</v>
      </c>
      <c r="G163" s="7">
        <f t="shared" si="6"/>
        <v>65296.15</v>
      </c>
      <c r="H163" s="7">
        <v>0</v>
      </c>
      <c r="I163" s="7">
        <v>12064</v>
      </c>
      <c r="J163" s="7">
        <v>54790.15</v>
      </c>
      <c r="K163" s="7">
        <f t="shared" si="7"/>
        <v>66854.149999999994</v>
      </c>
      <c r="L163" s="7">
        <f t="shared" si="8"/>
        <v>-1557.9999999999927</v>
      </c>
      <c r="M163" s="1"/>
    </row>
    <row r="164" spans="1:13" ht="21.95" customHeight="1" thickBot="1" x14ac:dyDescent="0.3">
      <c r="A164" s="6" t="s">
        <v>301</v>
      </c>
      <c r="B164" s="15" t="s">
        <v>302</v>
      </c>
      <c r="C164" s="16"/>
      <c r="D164" s="7">
        <v>37126184.630000003</v>
      </c>
      <c r="E164" s="7">
        <v>449300</v>
      </c>
      <c r="F164" s="7">
        <v>8929626.4299999997</v>
      </c>
      <c r="G164" s="7">
        <f t="shared" si="6"/>
        <v>28645858.200000003</v>
      </c>
      <c r="H164" s="7">
        <v>1034.0999999999999</v>
      </c>
      <c r="I164" s="7">
        <v>686808.96</v>
      </c>
      <c r="J164" s="7">
        <v>5135995.58</v>
      </c>
      <c r="K164" s="7">
        <f t="shared" si="7"/>
        <v>5823838.6399999997</v>
      </c>
      <c r="L164" s="7">
        <f t="shared" si="8"/>
        <v>22822019.560000002</v>
      </c>
      <c r="M164" s="1"/>
    </row>
    <row r="165" spans="1:13" ht="21.95" customHeight="1" thickBot="1" x14ac:dyDescent="0.3">
      <c r="A165" s="6" t="s">
        <v>303</v>
      </c>
      <c r="B165" s="15" t="s">
        <v>302</v>
      </c>
      <c r="C165" s="16"/>
      <c r="D165" s="7">
        <v>37126184.630000003</v>
      </c>
      <c r="E165" s="7">
        <v>449300</v>
      </c>
      <c r="F165" s="7">
        <v>8929626.4299999997</v>
      </c>
      <c r="G165" s="7">
        <f t="shared" si="6"/>
        <v>28645858.200000003</v>
      </c>
      <c r="H165" s="7">
        <v>1034.0999999999999</v>
      </c>
      <c r="I165" s="7">
        <v>686808.96</v>
      </c>
      <c r="J165" s="7">
        <v>5135995.58</v>
      </c>
      <c r="K165" s="7">
        <f t="shared" si="7"/>
        <v>5823838.6399999997</v>
      </c>
      <c r="L165" s="7">
        <f t="shared" si="8"/>
        <v>22822019.560000002</v>
      </c>
      <c r="M165" s="1"/>
    </row>
    <row r="166" spans="1:13" ht="21.95" customHeight="1" thickBot="1" x14ac:dyDescent="0.3">
      <c r="A166" s="6" t="s">
        <v>304</v>
      </c>
      <c r="B166" s="15" t="s">
        <v>305</v>
      </c>
      <c r="C166" s="16"/>
      <c r="D166" s="7">
        <v>52912109.859999999</v>
      </c>
      <c r="E166" s="7">
        <v>1818396.26</v>
      </c>
      <c r="F166" s="7">
        <v>1844893.69</v>
      </c>
      <c r="G166" s="7">
        <f t="shared" si="6"/>
        <v>52885612.43</v>
      </c>
      <c r="H166" s="7">
        <v>0.6</v>
      </c>
      <c r="I166" s="7">
        <v>9064357.2699999996</v>
      </c>
      <c r="J166" s="7">
        <v>32587637.43</v>
      </c>
      <c r="K166" s="7">
        <f t="shared" si="7"/>
        <v>41651995.299999997</v>
      </c>
      <c r="L166" s="7">
        <f t="shared" si="8"/>
        <v>11233617.130000003</v>
      </c>
      <c r="M166" s="1"/>
    </row>
    <row r="167" spans="1:13" ht="21.95" customHeight="1" thickBot="1" x14ac:dyDescent="0.3">
      <c r="A167" s="6" t="s">
        <v>306</v>
      </c>
      <c r="B167" s="15" t="s">
        <v>305</v>
      </c>
      <c r="C167" s="16"/>
      <c r="D167" s="7">
        <v>52912109.859999999</v>
      </c>
      <c r="E167" s="7">
        <v>1818396.26</v>
      </c>
      <c r="F167" s="7">
        <v>1844893.69</v>
      </c>
      <c r="G167" s="7">
        <f t="shared" si="6"/>
        <v>52885612.43</v>
      </c>
      <c r="H167" s="7">
        <v>0.6</v>
      </c>
      <c r="I167" s="7">
        <v>9064357.2699999996</v>
      </c>
      <c r="J167" s="7">
        <v>32587637.43</v>
      </c>
      <c r="K167" s="7">
        <f t="shared" si="7"/>
        <v>41651995.299999997</v>
      </c>
      <c r="L167" s="7">
        <f t="shared" si="8"/>
        <v>11233617.130000003</v>
      </c>
      <c r="M167" s="1"/>
    </row>
    <row r="168" spans="1:13" ht="21.95" customHeight="1" thickBot="1" x14ac:dyDescent="0.3">
      <c r="A168" s="6" t="s">
        <v>307</v>
      </c>
      <c r="B168" s="15" t="s">
        <v>308</v>
      </c>
      <c r="C168" s="16"/>
      <c r="D168" s="7">
        <v>864930</v>
      </c>
      <c r="E168" s="7">
        <v>5000</v>
      </c>
      <c r="F168" s="7">
        <v>280000</v>
      </c>
      <c r="G168" s="7">
        <f t="shared" si="6"/>
        <v>589930</v>
      </c>
      <c r="H168" s="7">
        <v>0</v>
      </c>
      <c r="I168" s="7">
        <v>0</v>
      </c>
      <c r="J168" s="7">
        <v>584930</v>
      </c>
      <c r="K168" s="7">
        <f t="shared" si="7"/>
        <v>584930</v>
      </c>
      <c r="L168" s="7">
        <f t="shared" si="8"/>
        <v>5000</v>
      </c>
      <c r="M168" s="1"/>
    </row>
    <row r="169" spans="1:13" ht="21.95" customHeight="1" thickBot="1" x14ac:dyDescent="0.3">
      <c r="A169" s="6" t="s">
        <v>309</v>
      </c>
      <c r="B169" s="15" t="s">
        <v>308</v>
      </c>
      <c r="C169" s="16"/>
      <c r="D169" s="7">
        <v>864930</v>
      </c>
      <c r="E169" s="7">
        <v>5000</v>
      </c>
      <c r="F169" s="7">
        <v>280000</v>
      </c>
      <c r="G169" s="7">
        <f t="shared" si="6"/>
        <v>589930</v>
      </c>
      <c r="H169" s="7">
        <v>0</v>
      </c>
      <c r="I169" s="7">
        <v>0</v>
      </c>
      <c r="J169" s="7">
        <v>584930</v>
      </c>
      <c r="K169" s="7">
        <f t="shared" si="7"/>
        <v>584930</v>
      </c>
      <c r="L169" s="7">
        <f t="shared" si="8"/>
        <v>5000</v>
      </c>
      <c r="M169" s="1"/>
    </row>
    <row r="170" spans="1:13" ht="21.95" customHeight="1" thickBot="1" x14ac:dyDescent="0.3">
      <c r="A170" s="6" t="s">
        <v>310</v>
      </c>
      <c r="B170" s="15" t="s">
        <v>311</v>
      </c>
      <c r="C170" s="16"/>
      <c r="D170" s="7">
        <v>3309138.78</v>
      </c>
      <c r="E170" s="7">
        <v>47872.27</v>
      </c>
      <c r="F170" s="7">
        <v>16773.29</v>
      </c>
      <c r="G170" s="7">
        <f t="shared" si="6"/>
        <v>3340237.76</v>
      </c>
      <c r="H170" s="7">
        <v>0</v>
      </c>
      <c r="I170" s="7">
        <v>491641.84</v>
      </c>
      <c r="J170" s="7">
        <v>2742839.89</v>
      </c>
      <c r="K170" s="7">
        <f t="shared" si="7"/>
        <v>3234481.73</v>
      </c>
      <c r="L170" s="7">
        <f t="shared" si="8"/>
        <v>105756.0299999998</v>
      </c>
      <c r="M170" s="1"/>
    </row>
    <row r="171" spans="1:13" ht="21.95" customHeight="1" thickBot="1" x14ac:dyDescent="0.3">
      <c r="A171" s="6" t="s">
        <v>312</v>
      </c>
      <c r="B171" s="15" t="s">
        <v>311</v>
      </c>
      <c r="C171" s="16"/>
      <c r="D171" s="7">
        <v>3309138.78</v>
      </c>
      <c r="E171" s="7">
        <v>47872.27</v>
      </c>
      <c r="F171" s="7">
        <v>16773.29</v>
      </c>
      <c r="G171" s="7">
        <f t="shared" si="6"/>
        <v>3340237.76</v>
      </c>
      <c r="H171" s="7">
        <v>0</v>
      </c>
      <c r="I171" s="7">
        <v>491641.84</v>
      </c>
      <c r="J171" s="7">
        <v>2742839.89</v>
      </c>
      <c r="K171" s="7">
        <f t="shared" si="7"/>
        <v>3234481.73</v>
      </c>
      <c r="L171" s="7">
        <f t="shared" si="8"/>
        <v>105756.0299999998</v>
      </c>
      <c r="M171" s="1"/>
    </row>
    <row r="172" spans="1:13" ht="12" customHeight="1" thickBot="1" x14ac:dyDescent="0.3">
      <c r="A172" s="6" t="s">
        <v>313</v>
      </c>
      <c r="B172" s="15" t="s">
        <v>314</v>
      </c>
      <c r="C172" s="16"/>
      <c r="D172" s="7">
        <v>146631.26999999999</v>
      </c>
      <c r="E172" s="7">
        <v>12528</v>
      </c>
      <c r="F172" s="7">
        <v>9864.68</v>
      </c>
      <c r="G172" s="7">
        <f t="shared" si="6"/>
        <v>149294.59</v>
      </c>
      <c r="H172" s="7">
        <v>0</v>
      </c>
      <c r="I172" s="7">
        <v>36797.06</v>
      </c>
      <c r="J172" s="7">
        <v>108865.01</v>
      </c>
      <c r="K172" s="7">
        <f t="shared" si="7"/>
        <v>145662.07</v>
      </c>
      <c r="L172" s="7">
        <f t="shared" si="8"/>
        <v>3632.5199999999895</v>
      </c>
      <c r="M172" s="1"/>
    </row>
    <row r="173" spans="1:13" ht="12" customHeight="1" thickBot="1" x14ac:dyDescent="0.3">
      <c r="A173" s="6" t="s">
        <v>315</v>
      </c>
      <c r="B173" s="15" t="s">
        <v>314</v>
      </c>
      <c r="C173" s="16"/>
      <c r="D173" s="7">
        <v>146631.26999999999</v>
      </c>
      <c r="E173" s="7">
        <v>12528</v>
      </c>
      <c r="F173" s="7">
        <v>9864.68</v>
      </c>
      <c r="G173" s="7">
        <f t="shared" si="6"/>
        <v>149294.59</v>
      </c>
      <c r="H173" s="7">
        <v>0</v>
      </c>
      <c r="I173" s="7">
        <v>36797.06</v>
      </c>
      <c r="J173" s="7">
        <v>108865.01</v>
      </c>
      <c r="K173" s="7">
        <f t="shared" si="7"/>
        <v>145662.07</v>
      </c>
      <c r="L173" s="7">
        <f t="shared" si="8"/>
        <v>3632.5199999999895</v>
      </c>
      <c r="M173" s="1"/>
    </row>
    <row r="174" spans="1:13" ht="21.95" customHeight="1" thickBot="1" x14ac:dyDescent="0.3">
      <c r="A174" s="6" t="s">
        <v>316</v>
      </c>
      <c r="B174" s="15" t="s">
        <v>317</v>
      </c>
      <c r="C174" s="16"/>
      <c r="D174" s="7">
        <v>435483855.36000001</v>
      </c>
      <c r="E174" s="7">
        <v>3766166.71</v>
      </c>
      <c r="F174" s="7">
        <v>29557526.120000001</v>
      </c>
      <c r="G174" s="7">
        <f t="shared" si="6"/>
        <v>409692495.94999999</v>
      </c>
      <c r="H174" s="7">
        <v>753227.51</v>
      </c>
      <c r="I174" s="7">
        <v>1719763.99</v>
      </c>
      <c r="J174" s="7">
        <v>323598576.88999999</v>
      </c>
      <c r="K174" s="7">
        <f t="shared" si="7"/>
        <v>326071568.38999999</v>
      </c>
      <c r="L174" s="7">
        <f t="shared" si="8"/>
        <v>83620927.560000002</v>
      </c>
      <c r="M174" s="1"/>
    </row>
    <row r="175" spans="1:13" ht="21.95" customHeight="1" thickBot="1" x14ac:dyDescent="0.3">
      <c r="A175" s="6" t="s">
        <v>318</v>
      </c>
      <c r="B175" s="15" t="s">
        <v>317</v>
      </c>
      <c r="C175" s="16"/>
      <c r="D175" s="7">
        <v>435483855.36000001</v>
      </c>
      <c r="E175" s="7">
        <v>3766166.71</v>
      </c>
      <c r="F175" s="7">
        <v>29557526.120000001</v>
      </c>
      <c r="G175" s="7">
        <f t="shared" si="6"/>
        <v>409692495.94999999</v>
      </c>
      <c r="H175" s="7">
        <v>753227.51</v>
      </c>
      <c r="I175" s="7">
        <v>1719763.99</v>
      </c>
      <c r="J175" s="7">
        <v>323598576.88999999</v>
      </c>
      <c r="K175" s="7">
        <f t="shared" si="7"/>
        <v>326071568.38999999</v>
      </c>
      <c r="L175" s="7">
        <f t="shared" si="8"/>
        <v>83620927.560000002</v>
      </c>
      <c r="M175" s="1"/>
    </row>
    <row r="176" spans="1:13" ht="21.95" customHeight="1" thickBot="1" x14ac:dyDescent="0.3">
      <c r="A176" s="6" t="s">
        <v>319</v>
      </c>
      <c r="B176" s="15" t="s">
        <v>317</v>
      </c>
      <c r="C176" s="16"/>
      <c r="D176" s="7">
        <v>435483855.36000001</v>
      </c>
      <c r="E176" s="7">
        <v>3766166.71</v>
      </c>
      <c r="F176" s="7">
        <v>29557526.120000001</v>
      </c>
      <c r="G176" s="7">
        <f t="shared" si="6"/>
        <v>409692495.94999999</v>
      </c>
      <c r="H176" s="7">
        <v>753227.51</v>
      </c>
      <c r="I176" s="7">
        <v>1719763.99</v>
      </c>
      <c r="J176" s="7">
        <v>323598576.88999999</v>
      </c>
      <c r="K176" s="7">
        <f t="shared" si="7"/>
        <v>326071568.38999999</v>
      </c>
      <c r="L176" s="7">
        <f t="shared" si="8"/>
        <v>83620927.560000002</v>
      </c>
      <c r="M176" s="1"/>
    </row>
    <row r="177" spans="1:13" ht="33.950000000000003" customHeight="1" thickBot="1" x14ac:dyDescent="0.3">
      <c r="A177" s="6" t="s">
        <v>320</v>
      </c>
      <c r="B177" s="15" t="s">
        <v>321</v>
      </c>
      <c r="C177" s="16"/>
      <c r="D177" s="7">
        <v>310844111.41000003</v>
      </c>
      <c r="E177" s="7">
        <v>130719247</v>
      </c>
      <c r="F177" s="7">
        <v>134732416.36000001</v>
      </c>
      <c r="G177" s="7">
        <f t="shared" si="6"/>
        <v>306830942.05000001</v>
      </c>
      <c r="H177" s="7">
        <v>0</v>
      </c>
      <c r="I177" s="7">
        <v>251601815.27000001</v>
      </c>
      <c r="J177" s="7">
        <v>19131464.260000002</v>
      </c>
      <c r="K177" s="7">
        <f t="shared" si="7"/>
        <v>270733279.53000003</v>
      </c>
      <c r="L177" s="7">
        <f t="shared" si="8"/>
        <v>36097662.519999981</v>
      </c>
      <c r="M177" s="1"/>
    </row>
    <row r="178" spans="1:13" ht="12" customHeight="1" thickBot="1" x14ac:dyDescent="0.3">
      <c r="A178" s="6" t="s">
        <v>322</v>
      </c>
      <c r="B178" s="15" t="s">
        <v>323</v>
      </c>
      <c r="C178" s="16"/>
      <c r="D178" s="7">
        <v>152761948.11000001</v>
      </c>
      <c r="E178" s="7">
        <v>68052614.719999999</v>
      </c>
      <c r="F178" s="7">
        <v>41133877.509999998</v>
      </c>
      <c r="G178" s="7">
        <f t="shared" si="6"/>
        <v>179680685.32000002</v>
      </c>
      <c r="H178" s="7">
        <v>0</v>
      </c>
      <c r="I178" s="7">
        <v>168157476.06999999</v>
      </c>
      <c r="J178" s="7">
        <v>2882520.25</v>
      </c>
      <c r="K178" s="7">
        <f t="shared" si="7"/>
        <v>171039996.31999999</v>
      </c>
      <c r="L178" s="7">
        <f t="shared" si="8"/>
        <v>8640689.0000000298</v>
      </c>
      <c r="M178" s="1"/>
    </row>
    <row r="179" spans="1:13" ht="12" customHeight="1" thickBot="1" x14ac:dyDescent="0.3">
      <c r="A179" s="6" t="s">
        <v>324</v>
      </c>
      <c r="B179" s="15" t="s">
        <v>323</v>
      </c>
      <c r="C179" s="16"/>
      <c r="D179" s="7">
        <v>152761948.11000001</v>
      </c>
      <c r="E179" s="7">
        <v>68052614.719999999</v>
      </c>
      <c r="F179" s="7">
        <v>41133877.509999998</v>
      </c>
      <c r="G179" s="7">
        <f t="shared" si="6"/>
        <v>179680685.32000002</v>
      </c>
      <c r="H179" s="7">
        <v>0</v>
      </c>
      <c r="I179" s="7">
        <v>168157476.06999999</v>
      </c>
      <c r="J179" s="7">
        <v>2882520.25</v>
      </c>
      <c r="K179" s="7">
        <f t="shared" si="7"/>
        <v>171039996.31999999</v>
      </c>
      <c r="L179" s="7">
        <f t="shared" si="8"/>
        <v>8640689.0000000298</v>
      </c>
      <c r="M179" s="1"/>
    </row>
    <row r="180" spans="1:13" ht="21.95" customHeight="1" thickBot="1" x14ac:dyDescent="0.3">
      <c r="A180" s="6" t="s">
        <v>325</v>
      </c>
      <c r="B180" s="15" t="s">
        <v>326</v>
      </c>
      <c r="C180" s="16"/>
      <c r="D180" s="7">
        <v>32912548.350000001</v>
      </c>
      <c r="E180" s="7">
        <v>2488380.7999999998</v>
      </c>
      <c r="F180" s="7">
        <v>1348620.44</v>
      </c>
      <c r="G180" s="7">
        <f t="shared" si="6"/>
        <v>34052308.710000001</v>
      </c>
      <c r="H180" s="7">
        <v>0</v>
      </c>
      <c r="I180" s="7">
        <v>2878402.94</v>
      </c>
      <c r="J180" s="7">
        <v>15062207.32</v>
      </c>
      <c r="K180" s="7">
        <f t="shared" si="7"/>
        <v>17940610.260000002</v>
      </c>
      <c r="L180" s="7">
        <f t="shared" si="8"/>
        <v>16111698.449999999</v>
      </c>
      <c r="M180" s="1"/>
    </row>
    <row r="181" spans="1:13" ht="21.95" customHeight="1" thickBot="1" x14ac:dyDescent="0.3">
      <c r="A181" s="6" t="s">
        <v>327</v>
      </c>
      <c r="B181" s="15" t="s">
        <v>326</v>
      </c>
      <c r="C181" s="16"/>
      <c r="D181" s="7">
        <v>32912548.350000001</v>
      </c>
      <c r="E181" s="7">
        <v>2488380.7999999998</v>
      </c>
      <c r="F181" s="7">
        <v>1348620.44</v>
      </c>
      <c r="G181" s="7">
        <f t="shared" si="6"/>
        <v>34052308.710000001</v>
      </c>
      <c r="H181" s="7">
        <v>0</v>
      </c>
      <c r="I181" s="7">
        <v>2878402.94</v>
      </c>
      <c r="J181" s="7">
        <v>15062207.32</v>
      </c>
      <c r="K181" s="7">
        <f t="shared" si="7"/>
        <v>17940610.260000002</v>
      </c>
      <c r="L181" s="7">
        <f t="shared" si="8"/>
        <v>16111698.449999999</v>
      </c>
      <c r="M181" s="1"/>
    </row>
    <row r="182" spans="1:13" ht="12" customHeight="1" thickBot="1" x14ac:dyDescent="0.3">
      <c r="A182" s="6" t="s">
        <v>328</v>
      </c>
      <c r="B182" s="15" t="s">
        <v>329</v>
      </c>
      <c r="C182" s="16"/>
      <c r="D182" s="7">
        <v>113821009.27</v>
      </c>
      <c r="E182" s="7">
        <v>60145220.880000003</v>
      </c>
      <c r="F182" s="7">
        <v>87596247.069999993</v>
      </c>
      <c r="G182" s="7">
        <f t="shared" si="6"/>
        <v>86369983.080000013</v>
      </c>
      <c r="H182" s="7">
        <v>0</v>
      </c>
      <c r="I182" s="7">
        <v>79807496.260000005</v>
      </c>
      <c r="J182" s="7">
        <v>858475.21</v>
      </c>
      <c r="K182" s="7">
        <f t="shared" si="7"/>
        <v>80665971.469999999</v>
      </c>
      <c r="L182" s="7">
        <f t="shared" si="8"/>
        <v>5704011.6100000143</v>
      </c>
      <c r="M182" s="1"/>
    </row>
    <row r="183" spans="1:13" ht="12" customHeight="1" thickBot="1" x14ac:dyDescent="0.3">
      <c r="A183" s="6" t="s">
        <v>330</v>
      </c>
      <c r="B183" s="15" t="s">
        <v>329</v>
      </c>
      <c r="C183" s="16"/>
      <c r="D183" s="7">
        <v>113821009.27</v>
      </c>
      <c r="E183" s="7">
        <v>60145220.880000003</v>
      </c>
      <c r="F183" s="7">
        <v>87596247.069999993</v>
      </c>
      <c r="G183" s="7">
        <f t="shared" si="6"/>
        <v>86369983.080000013</v>
      </c>
      <c r="H183" s="7">
        <v>0</v>
      </c>
      <c r="I183" s="7">
        <v>79807496.260000005</v>
      </c>
      <c r="J183" s="7">
        <v>858475.21</v>
      </c>
      <c r="K183" s="7">
        <f t="shared" si="7"/>
        <v>80665971.469999999</v>
      </c>
      <c r="L183" s="7">
        <f t="shared" si="8"/>
        <v>5704011.6100000143</v>
      </c>
      <c r="M183" s="1"/>
    </row>
    <row r="184" spans="1:13" ht="12" customHeight="1" thickBot="1" x14ac:dyDescent="0.3">
      <c r="A184" s="6" t="s">
        <v>331</v>
      </c>
      <c r="B184" s="15" t="s">
        <v>332</v>
      </c>
      <c r="C184" s="16"/>
      <c r="D184" s="7">
        <v>155775.94</v>
      </c>
      <c r="E184" s="7">
        <v>0</v>
      </c>
      <c r="F184" s="7">
        <v>30326.09</v>
      </c>
      <c r="G184" s="7">
        <f t="shared" si="6"/>
        <v>125449.85</v>
      </c>
      <c r="H184" s="7">
        <v>0</v>
      </c>
      <c r="I184" s="7">
        <v>0</v>
      </c>
      <c r="J184" s="7">
        <v>118198.69</v>
      </c>
      <c r="K184" s="7">
        <f t="shared" si="7"/>
        <v>118198.69</v>
      </c>
      <c r="L184" s="7">
        <f t="shared" si="8"/>
        <v>7251.1600000000035</v>
      </c>
      <c r="M184" s="1"/>
    </row>
    <row r="185" spans="1:13" ht="12" customHeight="1" thickBot="1" x14ac:dyDescent="0.3">
      <c r="A185" s="6" t="s">
        <v>333</v>
      </c>
      <c r="B185" s="15" t="s">
        <v>332</v>
      </c>
      <c r="C185" s="16"/>
      <c r="D185" s="7">
        <v>155775.94</v>
      </c>
      <c r="E185" s="7">
        <v>0</v>
      </c>
      <c r="F185" s="7">
        <v>30326.09</v>
      </c>
      <c r="G185" s="7">
        <f t="shared" si="6"/>
        <v>125449.85</v>
      </c>
      <c r="H185" s="7">
        <v>0</v>
      </c>
      <c r="I185" s="7">
        <v>0</v>
      </c>
      <c r="J185" s="7">
        <v>118198.69</v>
      </c>
      <c r="K185" s="7">
        <f t="shared" si="7"/>
        <v>118198.69</v>
      </c>
      <c r="L185" s="7">
        <f t="shared" si="8"/>
        <v>7251.1600000000035</v>
      </c>
      <c r="M185" s="1"/>
    </row>
    <row r="186" spans="1:13" ht="33.950000000000003" customHeight="1" thickBot="1" x14ac:dyDescent="0.3">
      <c r="A186" s="6" t="s">
        <v>334</v>
      </c>
      <c r="B186" s="15" t="s">
        <v>335</v>
      </c>
      <c r="C186" s="16"/>
      <c r="D186" s="7">
        <v>11192829.74</v>
      </c>
      <c r="E186" s="7">
        <v>33030.6</v>
      </c>
      <c r="F186" s="7">
        <v>4623345.25</v>
      </c>
      <c r="G186" s="7">
        <f t="shared" si="6"/>
        <v>6602515.0899999999</v>
      </c>
      <c r="H186" s="7">
        <v>0</v>
      </c>
      <c r="I186" s="7">
        <v>758440</v>
      </c>
      <c r="J186" s="7">
        <v>210062.79</v>
      </c>
      <c r="K186" s="7">
        <f t="shared" si="7"/>
        <v>968502.79</v>
      </c>
      <c r="L186" s="7">
        <f t="shared" si="8"/>
        <v>5634012.2999999998</v>
      </c>
      <c r="M186" s="1"/>
    </row>
    <row r="187" spans="1:13" ht="21.95" customHeight="1" thickBot="1" x14ac:dyDescent="0.3">
      <c r="A187" s="6" t="s">
        <v>336</v>
      </c>
      <c r="B187" s="15" t="s">
        <v>337</v>
      </c>
      <c r="C187" s="16"/>
      <c r="D187" s="7">
        <v>11192829.74</v>
      </c>
      <c r="E187" s="7">
        <v>33030.6</v>
      </c>
      <c r="F187" s="7">
        <v>4623345.25</v>
      </c>
      <c r="G187" s="7">
        <f t="shared" si="6"/>
        <v>6602515.0899999999</v>
      </c>
      <c r="H187" s="7">
        <v>0</v>
      </c>
      <c r="I187" s="7">
        <v>758440</v>
      </c>
      <c r="J187" s="7">
        <v>210062.79</v>
      </c>
      <c r="K187" s="7">
        <f t="shared" si="7"/>
        <v>968502.79</v>
      </c>
      <c r="L187" s="7">
        <f t="shared" si="8"/>
        <v>5634012.2999999998</v>
      </c>
      <c r="M187" s="1"/>
    </row>
    <row r="188" spans="1:13" ht="21.95" customHeight="1" thickBot="1" x14ac:dyDescent="0.3">
      <c r="A188" s="6" t="s">
        <v>338</v>
      </c>
      <c r="B188" s="15" t="s">
        <v>339</v>
      </c>
      <c r="C188" s="16"/>
      <c r="D188" s="7">
        <v>12649505.060000001</v>
      </c>
      <c r="E188" s="7">
        <v>35130.269999999997</v>
      </c>
      <c r="F188" s="7">
        <v>6481884.4000000004</v>
      </c>
      <c r="G188" s="7">
        <f t="shared" si="6"/>
        <v>6202750.9299999997</v>
      </c>
      <c r="H188" s="7">
        <v>0</v>
      </c>
      <c r="I188" s="7">
        <v>0</v>
      </c>
      <c r="J188" s="7">
        <v>447697.67</v>
      </c>
      <c r="K188" s="7">
        <f t="shared" si="7"/>
        <v>447697.67</v>
      </c>
      <c r="L188" s="7">
        <f t="shared" si="8"/>
        <v>5755053.2599999998</v>
      </c>
      <c r="M188" s="1"/>
    </row>
    <row r="189" spans="1:13" ht="33.950000000000003" customHeight="1" thickBot="1" x14ac:dyDescent="0.3">
      <c r="A189" s="6" t="s">
        <v>340</v>
      </c>
      <c r="B189" s="15" t="s">
        <v>341</v>
      </c>
      <c r="C189" s="16"/>
      <c r="D189" s="7">
        <v>12649505.060000001</v>
      </c>
      <c r="E189" s="7">
        <v>35130.269999999997</v>
      </c>
      <c r="F189" s="7">
        <v>6481884.4000000004</v>
      </c>
      <c r="G189" s="7">
        <f t="shared" si="6"/>
        <v>6202750.9299999997</v>
      </c>
      <c r="H189" s="7">
        <v>0</v>
      </c>
      <c r="I189" s="7">
        <v>0</v>
      </c>
      <c r="J189" s="7">
        <v>447697.67</v>
      </c>
      <c r="K189" s="7">
        <f t="shared" si="7"/>
        <v>447697.67</v>
      </c>
      <c r="L189" s="7">
        <f t="shared" si="8"/>
        <v>5755053.2599999998</v>
      </c>
      <c r="M189" s="1"/>
    </row>
    <row r="190" spans="1:13" ht="12" customHeight="1" thickBot="1" x14ac:dyDescent="0.3">
      <c r="A190" s="6" t="s">
        <v>342</v>
      </c>
      <c r="B190" s="15" t="s">
        <v>343</v>
      </c>
      <c r="C190" s="16"/>
      <c r="D190" s="7">
        <v>12649505.060000001</v>
      </c>
      <c r="E190" s="7">
        <v>35130.269999999997</v>
      </c>
      <c r="F190" s="7">
        <v>6481884.4000000004</v>
      </c>
      <c r="G190" s="7">
        <f t="shared" si="6"/>
        <v>6202750.9299999997</v>
      </c>
      <c r="H190" s="7">
        <v>0</v>
      </c>
      <c r="I190" s="7">
        <v>0</v>
      </c>
      <c r="J190" s="7">
        <v>447697.67</v>
      </c>
      <c r="K190" s="7">
        <f t="shared" si="7"/>
        <v>447697.67</v>
      </c>
      <c r="L190" s="7">
        <f t="shared" si="8"/>
        <v>5755053.2599999998</v>
      </c>
      <c r="M190" s="1"/>
    </row>
    <row r="191" spans="1:13" ht="21.95" customHeight="1" thickBot="1" x14ac:dyDescent="0.3">
      <c r="A191" s="6" t="s">
        <v>344</v>
      </c>
      <c r="B191" s="15" t="s">
        <v>345</v>
      </c>
      <c r="C191" s="16"/>
      <c r="D191" s="7">
        <v>44935860.960000001</v>
      </c>
      <c r="E191" s="7">
        <v>4643559.6399999997</v>
      </c>
      <c r="F191" s="7">
        <v>16674290.039999999</v>
      </c>
      <c r="G191" s="7">
        <f t="shared" si="6"/>
        <v>32905130.560000002</v>
      </c>
      <c r="H191" s="7">
        <v>0</v>
      </c>
      <c r="I191" s="7">
        <v>4612238.0999999996</v>
      </c>
      <c r="J191" s="7">
        <v>12920416.189999999</v>
      </c>
      <c r="K191" s="7">
        <f t="shared" si="7"/>
        <v>17532654.289999999</v>
      </c>
      <c r="L191" s="7">
        <f t="shared" si="8"/>
        <v>15372476.270000003</v>
      </c>
      <c r="M191" s="1"/>
    </row>
    <row r="192" spans="1:13" ht="12" customHeight="1" thickBot="1" x14ac:dyDescent="0.3">
      <c r="A192" s="6" t="s">
        <v>346</v>
      </c>
      <c r="B192" s="15" t="s">
        <v>347</v>
      </c>
      <c r="C192" s="16"/>
      <c r="D192" s="7">
        <v>4550310.29</v>
      </c>
      <c r="E192" s="7">
        <v>492562.28</v>
      </c>
      <c r="F192" s="7">
        <v>1765388.34</v>
      </c>
      <c r="G192" s="7">
        <f t="shared" si="6"/>
        <v>3277484.2300000004</v>
      </c>
      <c r="H192" s="7">
        <v>0</v>
      </c>
      <c r="I192" s="7">
        <v>534104.37</v>
      </c>
      <c r="J192" s="7">
        <v>1012219.15</v>
      </c>
      <c r="K192" s="7">
        <f t="shared" si="7"/>
        <v>1546323.52</v>
      </c>
      <c r="L192" s="7">
        <f t="shared" si="8"/>
        <v>1731160.7100000004</v>
      </c>
      <c r="M192" s="1"/>
    </row>
    <row r="193" spans="1:13" ht="21.95" customHeight="1" thickBot="1" x14ac:dyDescent="0.3">
      <c r="A193" s="6" t="s">
        <v>348</v>
      </c>
      <c r="B193" s="15" t="s">
        <v>349</v>
      </c>
      <c r="C193" s="16"/>
      <c r="D193" s="7">
        <v>4550310.29</v>
      </c>
      <c r="E193" s="7">
        <v>492562.28</v>
      </c>
      <c r="F193" s="7">
        <v>1765388.34</v>
      </c>
      <c r="G193" s="7">
        <f t="shared" si="6"/>
        <v>3277484.2300000004</v>
      </c>
      <c r="H193" s="7">
        <v>0</v>
      </c>
      <c r="I193" s="7">
        <v>534104.37</v>
      </c>
      <c r="J193" s="7">
        <v>1012219.15</v>
      </c>
      <c r="K193" s="7">
        <f t="shared" si="7"/>
        <v>1546323.52</v>
      </c>
      <c r="L193" s="7">
        <f t="shared" si="8"/>
        <v>1731160.7100000004</v>
      </c>
      <c r="M193" s="1"/>
    </row>
    <row r="194" spans="1:13" ht="21.95" customHeight="1" thickBot="1" x14ac:dyDescent="0.3">
      <c r="A194" s="6" t="s">
        <v>350</v>
      </c>
      <c r="B194" s="15" t="s">
        <v>351</v>
      </c>
      <c r="C194" s="16"/>
      <c r="D194" s="7">
        <v>3422898.46</v>
      </c>
      <c r="E194" s="7">
        <v>0</v>
      </c>
      <c r="F194" s="7">
        <v>1265787.43</v>
      </c>
      <c r="G194" s="7">
        <f t="shared" si="6"/>
        <v>2157111.0300000003</v>
      </c>
      <c r="H194" s="7">
        <v>0</v>
      </c>
      <c r="I194" s="7">
        <v>101032.82</v>
      </c>
      <c r="J194" s="7">
        <v>394345.93</v>
      </c>
      <c r="K194" s="7">
        <f t="shared" si="7"/>
        <v>495378.75</v>
      </c>
      <c r="L194" s="7">
        <f t="shared" si="8"/>
        <v>1661732.2800000003</v>
      </c>
      <c r="M194" s="1"/>
    </row>
    <row r="195" spans="1:13" ht="21.95" customHeight="1" thickBot="1" x14ac:dyDescent="0.3">
      <c r="A195" s="6" t="s">
        <v>352</v>
      </c>
      <c r="B195" s="15" t="s">
        <v>351</v>
      </c>
      <c r="C195" s="16"/>
      <c r="D195" s="7">
        <v>3422898.46</v>
      </c>
      <c r="E195" s="7">
        <v>0</v>
      </c>
      <c r="F195" s="7">
        <v>1265787.43</v>
      </c>
      <c r="G195" s="7">
        <f t="shared" si="6"/>
        <v>2157111.0300000003</v>
      </c>
      <c r="H195" s="7">
        <v>0</v>
      </c>
      <c r="I195" s="7">
        <v>101032.82</v>
      </c>
      <c r="J195" s="7">
        <v>394345.93</v>
      </c>
      <c r="K195" s="7">
        <f t="shared" si="7"/>
        <v>495378.75</v>
      </c>
      <c r="L195" s="7">
        <f t="shared" si="8"/>
        <v>1661732.2800000003</v>
      </c>
      <c r="M195" s="1"/>
    </row>
    <row r="196" spans="1:13" ht="45" customHeight="1" thickBot="1" x14ac:dyDescent="0.3">
      <c r="A196" s="6" t="s">
        <v>353</v>
      </c>
      <c r="B196" s="15" t="s">
        <v>354</v>
      </c>
      <c r="C196" s="16"/>
      <c r="D196" s="7">
        <v>1012433.49</v>
      </c>
      <c r="E196" s="7">
        <v>31649.439999999999</v>
      </c>
      <c r="F196" s="7">
        <v>546616.51</v>
      </c>
      <c r="G196" s="7">
        <f t="shared" si="6"/>
        <v>497466.41999999993</v>
      </c>
      <c r="H196" s="7">
        <v>0</v>
      </c>
      <c r="I196" s="7">
        <v>19546.2</v>
      </c>
      <c r="J196" s="7">
        <v>287894.25</v>
      </c>
      <c r="K196" s="7">
        <f t="shared" si="7"/>
        <v>307440.45</v>
      </c>
      <c r="L196" s="7">
        <f t="shared" si="8"/>
        <v>190025.96999999991</v>
      </c>
      <c r="M196" s="1"/>
    </row>
    <row r="197" spans="1:13" ht="45" customHeight="1" thickBot="1" x14ac:dyDescent="0.3">
      <c r="A197" s="6" t="s">
        <v>355</v>
      </c>
      <c r="B197" s="15" t="s">
        <v>354</v>
      </c>
      <c r="C197" s="16"/>
      <c r="D197" s="7">
        <v>1012433.49</v>
      </c>
      <c r="E197" s="7">
        <v>31649.439999999999</v>
      </c>
      <c r="F197" s="7">
        <v>546616.51</v>
      </c>
      <c r="G197" s="7">
        <f t="shared" si="6"/>
        <v>497466.41999999993</v>
      </c>
      <c r="H197" s="7">
        <v>0</v>
      </c>
      <c r="I197" s="7">
        <v>19546.2</v>
      </c>
      <c r="J197" s="7">
        <v>287894.25</v>
      </c>
      <c r="K197" s="7">
        <f t="shared" si="7"/>
        <v>307440.45</v>
      </c>
      <c r="L197" s="7">
        <f t="shared" si="8"/>
        <v>190025.96999999991</v>
      </c>
      <c r="M197" s="1"/>
    </row>
    <row r="198" spans="1:13" ht="45" customHeight="1" thickBot="1" x14ac:dyDescent="0.3">
      <c r="A198" s="6" t="s">
        <v>356</v>
      </c>
      <c r="B198" s="15" t="s">
        <v>357</v>
      </c>
      <c r="C198" s="16"/>
      <c r="D198" s="7">
        <v>9302503.9700000007</v>
      </c>
      <c r="E198" s="7">
        <v>1135873.07</v>
      </c>
      <c r="F198" s="7">
        <v>3423671.72</v>
      </c>
      <c r="G198" s="7">
        <f t="shared" si="6"/>
        <v>7014705.3200000003</v>
      </c>
      <c r="H198" s="7">
        <v>0</v>
      </c>
      <c r="I198" s="7">
        <v>1376091.3</v>
      </c>
      <c r="J198" s="7">
        <v>3326108.56</v>
      </c>
      <c r="K198" s="7">
        <f t="shared" si="7"/>
        <v>4702199.8600000003</v>
      </c>
      <c r="L198" s="7">
        <f t="shared" si="8"/>
        <v>2312505.46</v>
      </c>
      <c r="M198" s="1"/>
    </row>
    <row r="199" spans="1:13" ht="21.95" customHeight="1" thickBot="1" x14ac:dyDescent="0.3">
      <c r="A199" s="6" t="s">
        <v>358</v>
      </c>
      <c r="B199" s="15" t="s">
        <v>359</v>
      </c>
      <c r="C199" s="16"/>
      <c r="D199" s="7">
        <v>9302503.9700000007</v>
      </c>
      <c r="E199" s="7">
        <v>1135873.07</v>
      </c>
      <c r="F199" s="7">
        <v>3423671.72</v>
      </c>
      <c r="G199" s="7">
        <f t="shared" si="6"/>
        <v>7014705.3200000003</v>
      </c>
      <c r="H199" s="7">
        <v>0</v>
      </c>
      <c r="I199" s="7">
        <v>1376091.3</v>
      </c>
      <c r="J199" s="7">
        <v>3326108.56</v>
      </c>
      <c r="K199" s="7">
        <f t="shared" si="7"/>
        <v>4702199.8600000003</v>
      </c>
      <c r="L199" s="7">
        <f t="shared" si="8"/>
        <v>2312505.46</v>
      </c>
      <c r="M199" s="1"/>
    </row>
    <row r="200" spans="1:13" ht="45" customHeight="1" thickBot="1" x14ac:dyDescent="0.3">
      <c r="A200" s="6" t="s">
        <v>360</v>
      </c>
      <c r="B200" s="15" t="s">
        <v>361</v>
      </c>
      <c r="C200" s="16"/>
      <c r="D200" s="7">
        <v>54761.64</v>
      </c>
      <c r="E200" s="7">
        <v>0</v>
      </c>
      <c r="F200" s="7">
        <v>19000</v>
      </c>
      <c r="G200" s="7">
        <f t="shared" si="6"/>
        <v>35761.64</v>
      </c>
      <c r="H200" s="7">
        <v>0</v>
      </c>
      <c r="I200" s="7">
        <v>0</v>
      </c>
      <c r="J200" s="7">
        <v>35761.64</v>
      </c>
      <c r="K200" s="7">
        <f t="shared" si="7"/>
        <v>35761.64</v>
      </c>
      <c r="L200" s="7">
        <f t="shared" si="8"/>
        <v>0</v>
      </c>
      <c r="M200" s="1"/>
    </row>
    <row r="201" spans="1:13" ht="45" customHeight="1" thickBot="1" x14ac:dyDescent="0.3">
      <c r="A201" s="6" t="s">
        <v>362</v>
      </c>
      <c r="B201" s="15" t="s">
        <v>361</v>
      </c>
      <c r="C201" s="16"/>
      <c r="D201" s="7">
        <v>54761.64</v>
      </c>
      <c r="E201" s="7">
        <v>0</v>
      </c>
      <c r="F201" s="7">
        <v>19000</v>
      </c>
      <c r="G201" s="7">
        <f t="shared" si="6"/>
        <v>35761.64</v>
      </c>
      <c r="H201" s="7">
        <v>0</v>
      </c>
      <c r="I201" s="7">
        <v>0</v>
      </c>
      <c r="J201" s="7">
        <v>35761.64</v>
      </c>
      <c r="K201" s="7">
        <f t="shared" si="7"/>
        <v>35761.64</v>
      </c>
      <c r="L201" s="7">
        <f t="shared" si="8"/>
        <v>0</v>
      </c>
      <c r="M201" s="1"/>
    </row>
    <row r="202" spans="1:13" ht="33.950000000000003" customHeight="1" thickBot="1" x14ac:dyDescent="0.3">
      <c r="A202" s="6" t="s">
        <v>363</v>
      </c>
      <c r="B202" s="15" t="s">
        <v>364</v>
      </c>
      <c r="C202" s="16"/>
      <c r="D202" s="7">
        <v>10846529.85</v>
      </c>
      <c r="E202" s="7">
        <v>1372349</v>
      </c>
      <c r="F202" s="7">
        <v>4647515.04</v>
      </c>
      <c r="G202" s="7">
        <f t="shared" si="6"/>
        <v>7571363.8099999996</v>
      </c>
      <c r="H202" s="7">
        <v>0</v>
      </c>
      <c r="I202" s="7">
        <v>483928.17</v>
      </c>
      <c r="J202" s="7">
        <v>2782206.47</v>
      </c>
      <c r="K202" s="7">
        <f t="shared" si="7"/>
        <v>3266134.64</v>
      </c>
      <c r="L202" s="7">
        <f t="shared" si="8"/>
        <v>4305229.17</v>
      </c>
      <c r="M202" s="1"/>
    </row>
    <row r="203" spans="1:13" ht="33.950000000000003" customHeight="1" thickBot="1" x14ac:dyDescent="0.3">
      <c r="A203" s="6" t="s">
        <v>365</v>
      </c>
      <c r="B203" s="15" t="s">
        <v>364</v>
      </c>
      <c r="C203" s="16"/>
      <c r="D203" s="7">
        <v>10846529.85</v>
      </c>
      <c r="E203" s="7">
        <v>1372349</v>
      </c>
      <c r="F203" s="7">
        <v>4647515.04</v>
      </c>
      <c r="G203" s="7">
        <f t="shared" si="6"/>
        <v>7571363.8099999996</v>
      </c>
      <c r="H203" s="7">
        <v>0</v>
      </c>
      <c r="I203" s="7">
        <v>483928.17</v>
      </c>
      <c r="J203" s="7">
        <v>2782206.47</v>
      </c>
      <c r="K203" s="7">
        <f t="shared" si="7"/>
        <v>3266134.64</v>
      </c>
      <c r="L203" s="7">
        <f t="shared" si="8"/>
        <v>4305229.17</v>
      </c>
      <c r="M203" s="1"/>
    </row>
    <row r="204" spans="1:13" ht="33.950000000000003" customHeight="1" thickBot="1" x14ac:dyDescent="0.3">
      <c r="A204" s="6" t="s">
        <v>366</v>
      </c>
      <c r="B204" s="15" t="s">
        <v>367</v>
      </c>
      <c r="C204" s="16"/>
      <c r="D204" s="7">
        <v>6244001.3399999999</v>
      </c>
      <c r="E204" s="7">
        <v>350000</v>
      </c>
      <c r="F204" s="7">
        <v>2358248.13</v>
      </c>
      <c r="G204" s="7">
        <f t="shared" ref="G204:G267" si="9">+D204+E204-F204</f>
        <v>4235753.21</v>
      </c>
      <c r="H204" s="7">
        <v>0</v>
      </c>
      <c r="I204" s="7">
        <v>474383.02</v>
      </c>
      <c r="J204" s="7">
        <v>770630.61</v>
      </c>
      <c r="K204" s="7">
        <f t="shared" ref="K204:K267" si="10">+H204+I204+J204</f>
        <v>1245013.6299999999</v>
      </c>
      <c r="L204" s="7">
        <f t="shared" ref="L204:L267" si="11">+G204-K204</f>
        <v>2990739.58</v>
      </c>
      <c r="M204" s="1"/>
    </row>
    <row r="205" spans="1:13" ht="21.95" customHeight="1" thickBot="1" x14ac:dyDescent="0.3">
      <c r="A205" s="6" t="s">
        <v>368</v>
      </c>
      <c r="B205" s="15" t="s">
        <v>369</v>
      </c>
      <c r="C205" s="16"/>
      <c r="D205" s="7">
        <v>4340876.9400000004</v>
      </c>
      <c r="E205" s="7">
        <v>350000</v>
      </c>
      <c r="F205" s="7">
        <v>1823123.73</v>
      </c>
      <c r="G205" s="7">
        <f t="shared" si="9"/>
        <v>2867753.2100000004</v>
      </c>
      <c r="H205" s="7">
        <v>0</v>
      </c>
      <c r="I205" s="7">
        <v>474383.02</v>
      </c>
      <c r="J205" s="7">
        <v>770630.61</v>
      </c>
      <c r="K205" s="7">
        <f t="shared" si="10"/>
        <v>1245013.6299999999</v>
      </c>
      <c r="L205" s="7">
        <f t="shared" si="11"/>
        <v>1622739.5800000005</v>
      </c>
      <c r="M205" s="1"/>
    </row>
    <row r="206" spans="1:13" ht="33.950000000000003" customHeight="1" thickBot="1" x14ac:dyDescent="0.3">
      <c r="A206" s="6" t="s">
        <v>370</v>
      </c>
      <c r="B206" s="15" t="s">
        <v>371</v>
      </c>
      <c r="C206" s="16"/>
      <c r="D206" s="7">
        <v>1903124.4</v>
      </c>
      <c r="E206" s="7">
        <v>0</v>
      </c>
      <c r="F206" s="7">
        <v>535124.4</v>
      </c>
      <c r="G206" s="7">
        <f t="shared" si="9"/>
        <v>1368000</v>
      </c>
      <c r="H206" s="7">
        <v>0</v>
      </c>
      <c r="I206" s="7">
        <v>0</v>
      </c>
      <c r="J206" s="7">
        <v>0</v>
      </c>
      <c r="K206" s="7">
        <f t="shared" si="10"/>
        <v>0</v>
      </c>
      <c r="L206" s="7">
        <f t="shared" si="11"/>
        <v>1368000</v>
      </c>
      <c r="M206" s="1"/>
    </row>
    <row r="207" spans="1:13" ht="33.950000000000003" customHeight="1" thickBot="1" x14ac:dyDescent="0.3">
      <c r="A207" s="6" t="s">
        <v>372</v>
      </c>
      <c r="B207" s="15" t="s">
        <v>373</v>
      </c>
      <c r="C207" s="16"/>
      <c r="D207" s="7">
        <v>531768.80000000005</v>
      </c>
      <c r="E207" s="7">
        <v>0</v>
      </c>
      <c r="F207" s="7">
        <v>261629.51</v>
      </c>
      <c r="G207" s="7">
        <f t="shared" si="9"/>
        <v>270139.29000000004</v>
      </c>
      <c r="H207" s="7">
        <v>0</v>
      </c>
      <c r="I207" s="7">
        <v>67539.490000000005</v>
      </c>
      <c r="J207" s="7">
        <v>131054.49</v>
      </c>
      <c r="K207" s="7">
        <f t="shared" si="10"/>
        <v>198593.98</v>
      </c>
      <c r="L207" s="7">
        <f t="shared" si="11"/>
        <v>71545.310000000027</v>
      </c>
      <c r="M207" s="1"/>
    </row>
    <row r="208" spans="1:13" ht="33.950000000000003" customHeight="1" thickBot="1" x14ac:dyDescent="0.3">
      <c r="A208" s="6" t="s">
        <v>374</v>
      </c>
      <c r="B208" s="15" t="s">
        <v>373</v>
      </c>
      <c r="C208" s="16"/>
      <c r="D208" s="7">
        <v>531768.80000000005</v>
      </c>
      <c r="E208" s="7">
        <v>0</v>
      </c>
      <c r="F208" s="7">
        <v>261629.51</v>
      </c>
      <c r="G208" s="7">
        <f t="shared" si="9"/>
        <v>270139.29000000004</v>
      </c>
      <c r="H208" s="7">
        <v>0</v>
      </c>
      <c r="I208" s="7">
        <v>67539.490000000005</v>
      </c>
      <c r="J208" s="7">
        <v>131054.49</v>
      </c>
      <c r="K208" s="7">
        <f t="shared" si="10"/>
        <v>198593.98</v>
      </c>
      <c r="L208" s="7">
        <f t="shared" si="11"/>
        <v>71545.310000000027</v>
      </c>
      <c r="M208" s="1"/>
    </row>
    <row r="209" spans="1:13" ht="33.950000000000003" customHeight="1" thickBot="1" x14ac:dyDescent="0.3">
      <c r="A209" s="6" t="s">
        <v>375</v>
      </c>
      <c r="B209" s="15" t="s">
        <v>376</v>
      </c>
      <c r="C209" s="16"/>
      <c r="D209" s="7">
        <v>8970653.1199999992</v>
      </c>
      <c r="E209" s="7">
        <v>1261125.8500000001</v>
      </c>
      <c r="F209" s="7">
        <v>2386433.36</v>
      </c>
      <c r="G209" s="7">
        <f t="shared" si="9"/>
        <v>7845345.6099999994</v>
      </c>
      <c r="H209" s="7">
        <v>0</v>
      </c>
      <c r="I209" s="7">
        <v>1555612.73</v>
      </c>
      <c r="J209" s="7">
        <v>4180195.09</v>
      </c>
      <c r="K209" s="7">
        <f t="shared" si="10"/>
        <v>5735807.8200000003</v>
      </c>
      <c r="L209" s="7">
        <f t="shared" si="11"/>
        <v>2109537.7899999991</v>
      </c>
      <c r="M209" s="1"/>
    </row>
    <row r="210" spans="1:13" ht="12" customHeight="1" thickBot="1" x14ac:dyDescent="0.3">
      <c r="A210" s="6" t="s">
        <v>377</v>
      </c>
      <c r="B210" s="15" t="s">
        <v>378</v>
      </c>
      <c r="C210" s="16"/>
      <c r="D210" s="7">
        <v>8970653.1199999992</v>
      </c>
      <c r="E210" s="7">
        <v>1261125.8500000001</v>
      </c>
      <c r="F210" s="7">
        <v>2386433.36</v>
      </c>
      <c r="G210" s="7">
        <f t="shared" si="9"/>
        <v>7845345.6099999994</v>
      </c>
      <c r="H210" s="7">
        <v>0</v>
      </c>
      <c r="I210" s="7">
        <v>1555612.73</v>
      </c>
      <c r="J210" s="7">
        <v>4180195.09</v>
      </c>
      <c r="K210" s="7">
        <f t="shared" si="10"/>
        <v>5735807.8200000003</v>
      </c>
      <c r="L210" s="7">
        <f t="shared" si="11"/>
        <v>2109537.7899999991</v>
      </c>
      <c r="M210" s="1"/>
    </row>
    <row r="211" spans="1:13" ht="12" customHeight="1" thickBot="1" x14ac:dyDescent="0.3">
      <c r="A211" s="6" t="s">
        <v>379</v>
      </c>
      <c r="B211" s="15" t="s">
        <v>380</v>
      </c>
      <c r="C211" s="16"/>
      <c r="D211" s="7">
        <f>10137205558+2362470354</f>
        <v>12499675912</v>
      </c>
      <c r="E211" s="7">
        <v>2144109745.22</v>
      </c>
      <c r="F211" s="7">
        <v>2360606605.9899998</v>
      </c>
      <c r="G211" s="7">
        <f t="shared" si="9"/>
        <v>12283179051.23</v>
      </c>
      <c r="H211" s="7">
        <f>26054230.47+427424.49+7321.91</f>
        <v>26488976.869999997</v>
      </c>
      <c r="I211" s="7">
        <f>969885365.89-427424.49-7321.91</f>
        <v>969450619.49000001</v>
      </c>
      <c r="J211" s="7">
        <v>9140345654.8299999</v>
      </c>
      <c r="K211" s="7">
        <f t="shared" si="10"/>
        <v>10136285251.190001</v>
      </c>
      <c r="L211" s="7">
        <f t="shared" si="11"/>
        <v>2146893800.039999</v>
      </c>
      <c r="M211" s="1"/>
    </row>
    <row r="212" spans="1:13" ht="12" customHeight="1" thickBot="1" x14ac:dyDescent="0.3">
      <c r="A212" s="6" t="s">
        <v>381</v>
      </c>
      <c r="B212" s="15" t="s">
        <v>382</v>
      </c>
      <c r="C212" s="16"/>
      <c r="D212" s="7">
        <v>642803864.54999995</v>
      </c>
      <c r="E212" s="7">
        <v>107831882.90000001</v>
      </c>
      <c r="F212" s="7">
        <v>112735592.01000001</v>
      </c>
      <c r="G212" s="7">
        <f t="shared" si="9"/>
        <v>637900155.43999994</v>
      </c>
      <c r="H212" s="7">
        <f>+-226996.51+427424.49</f>
        <v>200427.97999999998</v>
      </c>
      <c r="I212" s="7">
        <f>65573958.03-427424.49</f>
        <v>65146533.539999999</v>
      </c>
      <c r="J212" s="7">
        <v>410370918.23000002</v>
      </c>
      <c r="K212" s="7">
        <f t="shared" si="10"/>
        <v>475717879.75</v>
      </c>
      <c r="L212" s="7">
        <f t="shared" si="11"/>
        <v>162182275.68999994</v>
      </c>
      <c r="M212" s="1"/>
    </row>
    <row r="213" spans="1:13" ht="12" customHeight="1" thickBot="1" x14ac:dyDescent="0.3">
      <c r="A213" s="6" t="s">
        <v>383</v>
      </c>
      <c r="B213" s="15" t="s">
        <v>384</v>
      </c>
      <c r="C213" s="16"/>
      <c r="D213" s="7">
        <v>241719328.87</v>
      </c>
      <c r="E213" s="7">
        <v>3508031.08</v>
      </c>
      <c r="F213" s="7">
        <v>60037876.479999997</v>
      </c>
      <c r="G213" s="7">
        <f t="shared" si="9"/>
        <v>185189483.47000003</v>
      </c>
      <c r="H213" s="7">
        <f>+-427424.49+427424.49</f>
        <v>0</v>
      </c>
      <c r="I213" s="7">
        <f>23832610.45-427424.49</f>
        <v>23405185.960000001</v>
      </c>
      <c r="J213" s="7">
        <v>162979051.96000001</v>
      </c>
      <c r="K213" s="7">
        <f t="shared" si="10"/>
        <v>186384237.92000002</v>
      </c>
      <c r="L213" s="7">
        <f t="shared" si="11"/>
        <v>-1194754.4499999881</v>
      </c>
      <c r="M213" s="1"/>
    </row>
    <row r="214" spans="1:13" ht="12" customHeight="1" thickBot="1" x14ac:dyDescent="0.3">
      <c r="A214" s="6" t="s">
        <v>385</v>
      </c>
      <c r="B214" s="15" t="s">
        <v>386</v>
      </c>
      <c r="C214" s="16"/>
      <c r="D214" s="7">
        <v>241719328.87</v>
      </c>
      <c r="E214" s="7">
        <v>3508031.08</v>
      </c>
      <c r="F214" s="7">
        <v>60037876.479999997</v>
      </c>
      <c r="G214" s="7">
        <f t="shared" si="9"/>
        <v>185189483.47000003</v>
      </c>
      <c r="H214" s="7">
        <f>+-427424.49+427424.49</f>
        <v>0</v>
      </c>
      <c r="I214" s="7">
        <f>23832610.45-427424.49</f>
        <v>23405185.960000001</v>
      </c>
      <c r="J214" s="7">
        <v>162979051.96000001</v>
      </c>
      <c r="K214" s="7">
        <f t="shared" si="10"/>
        <v>186384237.92000002</v>
      </c>
      <c r="L214" s="7">
        <f t="shared" si="11"/>
        <v>-1194754.4499999881</v>
      </c>
      <c r="M214" s="1"/>
    </row>
    <row r="215" spans="1:13" ht="12" customHeight="1" thickBot="1" x14ac:dyDescent="0.3">
      <c r="A215" s="6" t="s">
        <v>387</v>
      </c>
      <c r="B215" s="15" t="s">
        <v>388</v>
      </c>
      <c r="C215" s="16"/>
      <c r="D215" s="7">
        <v>52327268.93</v>
      </c>
      <c r="E215" s="7">
        <v>0</v>
      </c>
      <c r="F215" s="7">
        <v>4358231.6900000004</v>
      </c>
      <c r="G215" s="7">
        <f t="shared" si="9"/>
        <v>47969037.240000002</v>
      </c>
      <c r="H215" s="7">
        <v>9480.2000000000007</v>
      </c>
      <c r="I215" s="7">
        <v>4093792.41</v>
      </c>
      <c r="J215" s="7">
        <v>37045468.810000002</v>
      </c>
      <c r="K215" s="7">
        <f t="shared" si="10"/>
        <v>41148741.420000002</v>
      </c>
      <c r="L215" s="7">
        <f t="shared" si="11"/>
        <v>6820295.8200000003</v>
      </c>
      <c r="M215" s="1"/>
    </row>
    <row r="216" spans="1:13" ht="12" customHeight="1" thickBot="1" x14ac:dyDescent="0.3">
      <c r="A216" s="6" t="s">
        <v>389</v>
      </c>
      <c r="B216" s="15" t="s">
        <v>388</v>
      </c>
      <c r="C216" s="16"/>
      <c r="D216" s="7">
        <v>52327268.93</v>
      </c>
      <c r="E216" s="7">
        <v>0</v>
      </c>
      <c r="F216" s="7">
        <v>4358231.6900000004</v>
      </c>
      <c r="G216" s="7">
        <f t="shared" si="9"/>
        <v>47969037.240000002</v>
      </c>
      <c r="H216" s="7">
        <v>9480.2000000000007</v>
      </c>
      <c r="I216" s="7">
        <v>4093792.41</v>
      </c>
      <c r="J216" s="7">
        <v>37045468.810000002</v>
      </c>
      <c r="K216" s="7">
        <f t="shared" si="10"/>
        <v>41148741.420000002</v>
      </c>
      <c r="L216" s="7">
        <f t="shared" si="11"/>
        <v>6820295.8200000003</v>
      </c>
      <c r="M216" s="1"/>
    </row>
    <row r="217" spans="1:13" ht="12" customHeight="1" thickBot="1" x14ac:dyDescent="0.3">
      <c r="A217" s="6" t="s">
        <v>390</v>
      </c>
      <c r="B217" s="15" t="s">
        <v>391</v>
      </c>
      <c r="C217" s="16"/>
      <c r="D217" s="7">
        <v>92389017.140000001</v>
      </c>
      <c r="E217" s="7">
        <v>26503374.010000002</v>
      </c>
      <c r="F217" s="7">
        <v>23778983.359999999</v>
      </c>
      <c r="G217" s="7">
        <f t="shared" si="9"/>
        <v>95113407.790000007</v>
      </c>
      <c r="H217" s="7">
        <v>0</v>
      </c>
      <c r="I217" s="7">
        <v>10439623.51</v>
      </c>
      <c r="J217" s="7">
        <v>71850581.560000002</v>
      </c>
      <c r="K217" s="7">
        <f t="shared" si="10"/>
        <v>82290205.070000008</v>
      </c>
      <c r="L217" s="7">
        <f t="shared" si="11"/>
        <v>12823202.719999999</v>
      </c>
      <c r="M217" s="1"/>
    </row>
    <row r="218" spans="1:13" ht="12" customHeight="1" thickBot="1" x14ac:dyDescent="0.3">
      <c r="A218" s="6" t="s">
        <v>392</v>
      </c>
      <c r="B218" s="15" t="s">
        <v>393</v>
      </c>
      <c r="C218" s="16"/>
      <c r="D218" s="7">
        <v>92389017.140000001</v>
      </c>
      <c r="E218" s="7">
        <v>26503374.010000002</v>
      </c>
      <c r="F218" s="7">
        <v>23778983.359999999</v>
      </c>
      <c r="G218" s="7">
        <f t="shared" si="9"/>
        <v>95113407.790000007</v>
      </c>
      <c r="H218" s="7">
        <v>0</v>
      </c>
      <c r="I218" s="7">
        <v>10439623.51</v>
      </c>
      <c r="J218" s="7">
        <v>71850581.560000002</v>
      </c>
      <c r="K218" s="7">
        <f t="shared" si="10"/>
        <v>82290205.070000008</v>
      </c>
      <c r="L218" s="7">
        <f t="shared" si="11"/>
        <v>12823202.719999999</v>
      </c>
      <c r="M218" s="1"/>
    </row>
    <row r="219" spans="1:13" ht="12" customHeight="1" thickBot="1" x14ac:dyDescent="0.3">
      <c r="A219" s="6" t="s">
        <v>394</v>
      </c>
      <c r="B219" s="15" t="s">
        <v>395</v>
      </c>
      <c r="C219" s="16"/>
      <c r="D219" s="7">
        <v>93538895.299999997</v>
      </c>
      <c r="E219" s="7">
        <v>25083836.899999999</v>
      </c>
      <c r="F219" s="7">
        <v>4522671.17</v>
      </c>
      <c r="G219" s="7">
        <f t="shared" si="9"/>
        <v>114100061.02999999</v>
      </c>
      <c r="H219" s="7">
        <v>46005.46</v>
      </c>
      <c r="I219" s="7">
        <v>16283298.23</v>
      </c>
      <c r="J219" s="7">
        <v>55206695.159999996</v>
      </c>
      <c r="K219" s="7">
        <f t="shared" si="10"/>
        <v>71535998.849999994</v>
      </c>
      <c r="L219" s="7">
        <f t="shared" si="11"/>
        <v>42564062.179999992</v>
      </c>
      <c r="M219" s="1"/>
    </row>
    <row r="220" spans="1:13" ht="21.95" customHeight="1" thickBot="1" x14ac:dyDescent="0.3">
      <c r="A220" s="6" t="s">
        <v>396</v>
      </c>
      <c r="B220" s="15" t="s">
        <v>397</v>
      </c>
      <c r="C220" s="16"/>
      <c r="D220" s="7">
        <v>93538895.299999997</v>
      </c>
      <c r="E220" s="7">
        <v>25083836.899999999</v>
      </c>
      <c r="F220" s="7">
        <v>4522671.17</v>
      </c>
      <c r="G220" s="7">
        <f t="shared" si="9"/>
        <v>114100061.02999999</v>
      </c>
      <c r="H220" s="7">
        <v>46005.46</v>
      </c>
      <c r="I220" s="7">
        <v>16283298.23</v>
      </c>
      <c r="J220" s="7">
        <v>55206695.159999996</v>
      </c>
      <c r="K220" s="7">
        <f t="shared" si="10"/>
        <v>71535998.849999994</v>
      </c>
      <c r="L220" s="7">
        <f t="shared" si="11"/>
        <v>42564062.179999992</v>
      </c>
      <c r="M220" s="1"/>
    </row>
    <row r="221" spans="1:13" ht="12" customHeight="1" thickBot="1" x14ac:dyDescent="0.3">
      <c r="A221" s="6" t="s">
        <v>398</v>
      </c>
      <c r="B221" s="15" t="s">
        <v>399</v>
      </c>
      <c r="C221" s="16"/>
      <c r="D221" s="7">
        <v>26430971.100000001</v>
      </c>
      <c r="E221" s="7">
        <v>292511.12</v>
      </c>
      <c r="F221" s="7">
        <v>6283147.5899999999</v>
      </c>
      <c r="G221" s="7">
        <f t="shared" si="9"/>
        <v>20440334.630000003</v>
      </c>
      <c r="H221" s="7">
        <v>16799.400000000001</v>
      </c>
      <c r="I221" s="7">
        <v>491416.5</v>
      </c>
      <c r="J221" s="7">
        <v>2273307.4</v>
      </c>
      <c r="K221" s="7">
        <f t="shared" si="10"/>
        <v>2781523.3</v>
      </c>
      <c r="L221" s="7">
        <f t="shared" si="11"/>
        <v>17658811.330000002</v>
      </c>
      <c r="M221" s="1"/>
    </row>
    <row r="222" spans="1:13" ht="12" customHeight="1" thickBot="1" x14ac:dyDescent="0.3">
      <c r="A222" s="6" t="s">
        <v>400</v>
      </c>
      <c r="B222" s="15" t="s">
        <v>401</v>
      </c>
      <c r="C222" s="16"/>
      <c r="D222" s="7">
        <v>26430971.100000001</v>
      </c>
      <c r="E222" s="7">
        <v>292511.12</v>
      </c>
      <c r="F222" s="7">
        <v>6283147.5899999999</v>
      </c>
      <c r="G222" s="7">
        <f t="shared" si="9"/>
        <v>20440334.630000003</v>
      </c>
      <c r="H222" s="7">
        <v>16799.400000000001</v>
      </c>
      <c r="I222" s="7">
        <v>491416.5</v>
      </c>
      <c r="J222" s="7">
        <v>2273307.4</v>
      </c>
      <c r="K222" s="7">
        <f t="shared" si="10"/>
        <v>2781523.3</v>
      </c>
      <c r="L222" s="7">
        <f t="shared" si="11"/>
        <v>17658811.330000002</v>
      </c>
      <c r="M222" s="1"/>
    </row>
    <row r="223" spans="1:13" ht="33.950000000000003" customHeight="1" thickBot="1" x14ac:dyDescent="0.3">
      <c r="A223" s="6" t="s">
        <v>402</v>
      </c>
      <c r="B223" s="15" t="s">
        <v>403</v>
      </c>
      <c r="C223" s="16"/>
      <c r="D223" s="7">
        <v>13619598.039999999</v>
      </c>
      <c r="E223" s="7">
        <v>28267.01</v>
      </c>
      <c r="F223" s="7">
        <v>4590666.41</v>
      </c>
      <c r="G223" s="7">
        <f t="shared" si="9"/>
        <v>9057198.6399999987</v>
      </c>
      <c r="H223" s="7">
        <v>0</v>
      </c>
      <c r="I223" s="7">
        <v>603702.93999999994</v>
      </c>
      <c r="J223" s="7">
        <v>2016485.1</v>
      </c>
      <c r="K223" s="7">
        <f t="shared" si="10"/>
        <v>2620188.04</v>
      </c>
      <c r="L223" s="7">
        <f t="shared" si="11"/>
        <v>6437010.5999999987</v>
      </c>
      <c r="M223" s="1"/>
    </row>
    <row r="224" spans="1:13" ht="33.950000000000003" customHeight="1" thickBot="1" x14ac:dyDescent="0.3">
      <c r="A224" s="6" t="s">
        <v>404</v>
      </c>
      <c r="B224" s="15" t="s">
        <v>405</v>
      </c>
      <c r="C224" s="16"/>
      <c r="D224" s="7">
        <v>6710862.2699999996</v>
      </c>
      <c r="E224" s="7">
        <v>28267.01</v>
      </c>
      <c r="F224" s="7">
        <v>2547176.7799999998</v>
      </c>
      <c r="G224" s="7">
        <f t="shared" si="9"/>
        <v>4191952.4999999995</v>
      </c>
      <c r="H224" s="7">
        <v>0</v>
      </c>
      <c r="I224" s="7">
        <v>603702.93999999994</v>
      </c>
      <c r="J224" s="7">
        <v>1838775.96</v>
      </c>
      <c r="K224" s="7">
        <f t="shared" si="10"/>
        <v>2442478.9</v>
      </c>
      <c r="L224" s="7">
        <f t="shared" si="11"/>
        <v>1749473.5999999996</v>
      </c>
      <c r="M224" s="1"/>
    </row>
    <row r="225" spans="1:13" ht="33.950000000000003" customHeight="1" thickBot="1" x14ac:dyDescent="0.3">
      <c r="A225" s="6" t="s">
        <v>406</v>
      </c>
      <c r="B225" s="15" t="s">
        <v>407</v>
      </c>
      <c r="C225" s="16"/>
      <c r="D225" s="7">
        <v>6908735.7699999996</v>
      </c>
      <c r="E225" s="7">
        <v>0</v>
      </c>
      <c r="F225" s="7">
        <v>2043489.63</v>
      </c>
      <c r="G225" s="7">
        <f t="shared" si="9"/>
        <v>4865246.1399999997</v>
      </c>
      <c r="H225" s="7">
        <v>0</v>
      </c>
      <c r="I225" s="7">
        <v>0</v>
      </c>
      <c r="J225" s="7">
        <v>177709.14</v>
      </c>
      <c r="K225" s="7">
        <f t="shared" si="10"/>
        <v>177709.14</v>
      </c>
      <c r="L225" s="7">
        <f t="shared" si="11"/>
        <v>4687537</v>
      </c>
      <c r="M225" s="1"/>
    </row>
    <row r="226" spans="1:13" ht="45" customHeight="1" thickBot="1" x14ac:dyDescent="0.3">
      <c r="A226" s="6" t="s">
        <v>408</v>
      </c>
      <c r="B226" s="15" t="s">
        <v>409</v>
      </c>
      <c r="C226" s="16"/>
      <c r="D226" s="7">
        <v>98113622.780000001</v>
      </c>
      <c r="E226" s="7">
        <v>47013166.880000003</v>
      </c>
      <c r="F226" s="7">
        <v>884511.95</v>
      </c>
      <c r="G226" s="7">
        <f t="shared" si="9"/>
        <v>144242277.71000001</v>
      </c>
      <c r="H226" s="7">
        <v>128142.92</v>
      </c>
      <c r="I226" s="7">
        <v>9691116.5500000007</v>
      </c>
      <c r="J226" s="7">
        <v>77533212.810000002</v>
      </c>
      <c r="K226" s="7">
        <f t="shared" si="10"/>
        <v>87352472.280000001</v>
      </c>
      <c r="L226" s="7">
        <f t="shared" si="11"/>
        <v>56889805.430000007</v>
      </c>
      <c r="M226" s="1"/>
    </row>
    <row r="227" spans="1:13" ht="21.95" customHeight="1" thickBot="1" x14ac:dyDescent="0.3">
      <c r="A227" s="6" t="s">
        <v>410</v>
      </c>
      <c r="B227" s="15" t="s">
        <v>411</v>
      </c>
      <c r="C227" s="16"/>
      <c r="D227" s="7">
        <v>98113622.780000001</v>
      </c>
      <c r="E227" s="7">
        <v>47013166.880000003</v>
      </c>
      <c r="F227" s="7">
        <v>884511.95</v>
      </c>
      <c r="G227" s="7">
        <f t="shared" si="9"/>
        <v>144242277.71000001</v>
      </c>
      <c r="H227" s="7">
        <v>128142.92</v>
      </c>
      <c r="I227" s="7">
        <v>9691116.5500000007</v>
      </c>
      <c r="J227" s="7">
        <v>77533212.810000002</v>
      </c>
      <c r="K227" s="7">
        <f t="shared" si="10"/>
        <v>87352472.280000001</v>
      </c>
      <c r="L227" s="7">
        <f t="shared" si="11"/>
        <v>56889805.430000007</v>
      </c>
      <c r="M227" s="1"/>
    </row>
    <row r="228" spans="1:13" ht="21.95" customHeight="1" thickBot="1" x14ac:dyDescent="0.3">
      <c r="A228" s="6" t="s">
        <v>412</v>
      </c>
      <c r="B228" s="15" t="s">
        <v>413</v>
      </c>
      <c r="C228" s="16"/>
      <c r="D228" s="7">
        <v>22043548.68</v>
      </c>
      <c r="E228" s="7">
        <v>2928441.84</v>
      </c>
      <c r="F228" s="7">
        <v>6274972.6299999999</v>
      </c>
      <c r="G228" s="7">
        <f t="shared" si="9"/>
        <v>18697017.890000001</v>
      </c>
      <c r="H228" s="7">
        <v>0</v>
      </c>
      <c r="I228" s="7">
        <v>91018.01</v>
      </c>
      <c r="J228" s="7">
        <v>1221713.21</v>
      </c>
      <c r="K228" s="7">
        <f t="shared" si="10"/>
        <v>1312731.22</v>
      </c>
      <c r="L228" s="7">
        <f t="shared" si="11"/>
        <v>17384286.670000002</v>
      </c>
      <c r="M228" s="1"/>
    </row>
    <row r="229" spans="1:13" ht="12" customHeight="1" thickBot="1" x14ac:dyDescent="0.3">
      <c r="A229" s="6" t="s">
        <v>414</v>
      </c>
      <c r="B229" s="15" t="s">
        <v>415</v>
      </c>
      <c r="C229" s="16"/>
      <c r="D229" s="7">
        <v>22043548.68</v>
      </c>
      <c r="E229" s="7">
        <v>2928441.84</v>
      </c>
      <c r="F229" s="7">
        <v>6274972.6299999999</v>
      </c>
      <c r="G229" s="7">
        <f t="shared" si="9"/>
        <v>18697017.890000001</v>
      </c>
      <c r="H229" s="7">
        <v>0</v>
      </c>
      <c r="I229" s="7">
        <v>91018.01</v>
      </c>
      <c r="J229" s="7">
        <v>1221713.21</v>
      </c>
      <c r="K229" s="7">
        <f t="shared" si="10"/>
        <v>1312731.22</v>
      </c>
      <c r="L229" s="7">
        <f t="shared" si="11"/>
        <v>17384286.670000002</v>
      </c>
      <c r="M229" s="1"/>
    </row>
    <row r="230" spans="1:13" ht="21.95" customHeight="1" thickBot="1" x14ac:dyDescent="0.3">
      <c r="A230" s="6" t="s">
        <v>416</v>
      </c>
      <c r="B230" s="15" t="s">
        <v>417</v>
      </c>
      <c r="C230" s="16"/>
      <c r="D230" s="7">
        <v>2621613.71</v>
      </c>
      <c r="E230" s="7">
        <v>2474254.06</v>
      </c>
      <c r="F230" s="7">
        <v>2004530.73</v>
      </c>
      <c r="G230" s="7">
        <f t="shared" si="9"/>
        <v>3091337.0399999996</v>
      </c>
      <c r="H230" s="7">
        <v>0</v>
      </c>
      <c r="I230" s="7">
        <v>47379.43</v>
      </c>
      <c r="J230" s="7">
        <v>244402.22</v>
      </c>
      <c r="K230" s="7">
        <f t="shared" si="10"/>
        <v>291781.65000000002</v>
      </c>
      <c r="L230" s="7">
        <f t="shared" si="11"/>
        <v>2799555.3899999997</v>
      </c>
      <c r="M230" s="1"/>
    </row>
    <row r="231" spans="1:13" ht="33.950000000000003" customHeight="1" thickBot="1" x14ac:dyDescent="0.3">
      <c r="A231" s="6" t="s">
        <v>418</v>
      </c>
      <c r="B231" s="15" t="s">
        <v>419</v>
      </c>
      <c r="C231" s="16"/>
      <c r="D231" s="7">
        <v>1624441.76</v>
      </c>
      <c r="E231" s="7">
        <v>0</v>
      </c>
      <c r="F231" s="7">
        <v>1624441.76</v>
      </c>
      <c r="G231" s="7">
        <f t="shared" si="9"/>
        <v>0</v>
      </c>
      <c r="H231" s="7">
        <v>0</v>
      </c>
      <c r="I231" s="7">
        <v>0</v>
      </c>
      <c r="J231" s="7">
        <v>0</v>
      </c>
      <c r="K231" s="7">
        <f t="shared" si="10"/>
        <v>0</v>
      </c>
      <c r="L231" s="7">
        <f t="shared" si="11"/>
        <v>0</v>
      </c>
      <c r="M231" s="1"/>
    </row>
    <row r="232" spans="1:13" ht="45" customHeight="1" thickBot="1" x14ac:dyDescent="0.3">
      <c r="A232" s="6" t="s">
        <v>420</v>
      </c>
      <c r="B232" s="15" t="s">
        <v>421</v>
      </c>
      <c r="C232" s="16"/>
      <c r="D232" s="7">
        <v>997171.95</v>
      </c>
      <c r="E232" s="7">
        <v>2474254.06</v>
      </c>
      <c r="F232" s="7">
        <v>380088.97</v>
      </c>
      <c r="G232" s="7">
        <f t="shared" si="9"/>
        <v>3091337.04</v>
      </c>
      <c r="H232" s="7">
        <v>0</v>
      </c>
      <c r="I232" s="7">
        <v>47379.43</v>
      </c>
      <c r="J232" s="7">
        <v>244402.22</v>
      </c>
      <c r="K232" s="7">
        <f t="shared" si="10"/>
        <v>291781.65000000002</v>
      </c>
      <c r="L232" s="7">
        <f t="shared" si="11"/>
        <v>2799555.39</v>
      </c>
      <c r="M232" s="1"/>
    </row>
    <row r="233" spans="1:13" ht="12" customHeight="1" thickBot="1" x14ac:dyDescent="0.3">
      <c r="A233" s="6" t="s">
        <v>422</v>
      </c>
      <c r="B233" s="15" t="s">
        <v>423</v>
      </c>
      <c r="C233" s="16"/>
      <c r="D233" s="7">
        <v>1438196336.51</v>
      </c>
      <c r="E233" s="7">
        <v>59174229.079999998</v>
      </c>
      <c r="F233" s="7">
        <v>77249748.359999999</v>
      </c>
      <c r="G233" s="7">
        <f t="shared" si="9"/>
        <v>1420120817.23</v>
      </c>
      <c r="H233" s="7">
        <v>1780352.12</v>
      </c>
      <c r="I233" s="7">
        <v>85036750.629999995</v>
      </c>
      <c r="J233" s="7">
        <v>960332262.20000005</v>
      </c>
      <c r="K233" s="7">
        <f t="shared" si="10"/>
        <v>1047149364.95</v>
      </c>
      <c r="L233" s="7">
        <f t="shared" si="11"/>
        <v>372971452.27999997</v>
      </c>
      <c r="M233" s="1"/>
    </row>
    <row r="234" spans="1:13" ht="12" customHeight="1" thickBot="1" x14ac:dyDescent="0.3">
      <c r="A234" s="6" t="s">
        <v>424</v>
      </c>
      <c r="B234" s="15" t="s">
        <v>425</v>
      </c>
      <c r="C234" s="16"/>
      <c r="D234" s="7">
        <v>2111301.0099999998</v>
      </c>
      <c r="E234" s="7">
        <v>0</v>
      </c>
      <c r="F234" s="7">
        <v>1473359.04</v>
      </c>
      <c r="G234" s="7">
        <f t="shared" si="9"/>
        <v>637941.96999999974</v>
      </c>
      <c r="H234" s="7">
        <v>0</v>
      </c>
      <c r="I234" s="7">
        <v>17000.03</v>
      </c>
      <c r="J234" s="7">
        <v>84500.2</v>
      </c>
      <c r="K234" s="7">
        <f t="shared" si="10"/>
        <v>101500.23</v>
      </c>
      <c r="L234" s="7">
        <f t="shared" si="11"/>
        <v>536441.73999999976</v>
      </c>
      <c r="M234" s="1"/>
    </row>
    <row r="235" spans="1:13" ht="12" customHeight="1" thickBot="1" x14ac:dyDescent="0.3">
      <c r="A235" s="6" t="s">
        <v>426</v>
      </c>
      <c r="B235" s="15" t="s">
        <v>425</v>
      </c>
      <c r="C235" s="16"/>
      <c r="D235" s="7">
        <v>2111301.0099999998</v>
      </c>
      <c r="E235" s="7">
        <v>0</v>
      </c>
      <c r="F235" s="7">
        <v>1473359.04</v>
      </c>
      <c r="G235" s="7">
        <f t="shared" si="9"/>
        <v>637941.96999999974</v>
      </c>
      <c r="H235" s="7">
        <v>0</v>
      </c>
      <c r="I235" s="7">
        <v>17000.03</v>
      </c>
      <c r="J235" s="7">
        <v>84500.2</v>
      </c>
      <c r="K235" s="7">
        <f t="shared" si="10"/>
        <v>101500.23</v>
      </c>
      <c r="L235" s="7">
        <f t="shared" si="11"/>
        <v>536441.73999999976</v>
      </c>
      <c r="M235" s="1"/>
    </row>
    <row r="236" spans="1:13" ht="12" customHeight="1" thickBot="1" x14ac:dyDescent="0.3">
      <c r="A236" s="6" t="s">
        <v>427</v>
      </c>
      <c r="B236" s="15" t="s">
        <v>428</v>
      </c>
      <c r="C236" s="16"/>
      <c r="D236" s="7">
        <v>257096032.56999999</v>
      </c>
      <c r="E236" s="7">
        <v>7202285.5899999999</v>
      </c>
      <c r="F236" s="7">
        <v>4657096.83</v>
      </c>
      <c r="G236" s="7">
        <f t="shared" si="9"/>
        <v>259641221.32999998</v>
      </c>
      <c r="H236" s="7">
        <v>0</v>
      </c>
      <c r="I236" s="7">
        <v>3828</v>
      </c>
      <c r="J236" s="7">
        <v>247640670.99000001</v>
      </c>
      <c r="K236" s="7">
        <f t="shared" si="10"/>
        <v>247644498.99000001</v>
      </c>
      <c r="L236" s="7">
        <f t="shared" si="11"/>
        <v>11996722.339999974</v>
      </c>
      <c r="M236" s="1"/>
    </row>
    <row r="237" spans="1:13" ht="21.95" customHeight="1" thickBot="1" x14ac:dyDescent="0.3">
      <c r="A237" s="6" t="s">
        <v>429</v>
      </c>
      <c r="B237" s="15" t="s">
        <v>430</v>
      </c>
      <c r="C237" s="16"/>
      <c r="D237" s="7">
        <v>257096032.56999999</v>
      </c>
      <c r="E237" s="7">
        <v>7202285.5899999999</v>
      </c>
      <c r="F237" s="7">
        <v>4657096.83</v>
      </c>
      <c r="G237" s="7">
        <f t="shared" si="9"/>
        <v>259641221.32999998</v>
      </c>
      <c r="H237" s="7">
        <v>0</v>
      </c>
      <c r="I237" s="7">
        <v>3828</v>
      </c>
      <c r="J237" s="7">
        <v>247640670.99000001</v>
      </c>
      <c r="K237" s="7">
        <f t="shared" si="10"/>
        <v>247644498.99000001</v>
      </c>
      <c r="L237" s="7">
        <f t="shared" si="11"/>
        <v>11996722.339999974</v>
      </c>
      <c r="M237" s="1"/>
    </row>
    <row r="238" spans="1:13" ht="33.950000000000003" customHeight="1" thickBot="1" x14ac:dyDescent="0.3">
      <c r="A238" s="6" t="s">
        <v>431</v>
      </c>
      <c r="B238" s="15" t="s">
        <v>432</v>
      </c>
      <c r="C238" s="16"/>
      <c r="D238" s="7">
        <v>281225955.44999999</v>
      </c>
      <c r="E238" s="7">
        <v>7308583.1100000003</v>
      </c>
      <c r="F238" s="7">
        <v>10564965.710000001</v>
      </c>
      <c r="G238" s="7">
        <f t="shared" si="9"/>
        <v>277969572.85000002</v>
      </c>
      <c r="H238" s="7">
        <v>159698.51999999999</v>
      </c>
      <c r="I238" s="7">
        <v>23669229.75</v>
      </c>
      <c r="J238" s="7">
        <v>221256508</v>
      </c>
      <c r="K238" s="7">
        <f t="shared" si="10"/>
        <v>245085436.27000001</v>
      </c>
      <c r="L238" s="7">
        <f t="shared" si="11"/>
        <v>32884136.580000013</v>
      </c>
      <c r="M238" s="1"/>
    </row>
    <row r="239" spans="1:13" ht="21.95" customHeight="1" thickBot="1" x14ac:dyDescent="0.3">
      <c r="A239" s="6" t="s">
        <v>433</v>
      </c>
      <c r="B239" s="15" t="s">
        <v>434</v>
      </c>
      <c r="C239" s="16"/>
      <c r="D239" s="7">
        <v>281225955.44999999</v>
      </c>
      <c r="E239" s="7">
        <v>7308583.1100000003</v>
      </c>
      <c r="F239" s="7">
        <v>10564965.710000001</v>
      </c>
      <c r="G239" s="7">
        <f t="shared" si="9"/>
        <v>277969572.85000002</v>
      </c>
      <c r="H239" s="7">
        <v>159698.51999999999</v>
      </c>
      <c r="I239" s="7">
        <v>23669229.75</v>
      </c>
      <c r="J239" s="7">
        <v>221256508</v>
      </c>
      <c r="K239" s="7">
        <f t="shared" si="10"/>
        <v>245085436.27000001</v>
      </c>
      <c r="L239" s="7">
        <f t="shared" si="11"/>
        <v>32884136.580000013</v>
      </c>
      <c r="M239" s="1"/>
    </row>
    <row r="240" spans="1:13" ht="21.95" customHeight="1" thickBot="1" x14ac:dyDescent="0.3">
      <c r="A240" s="6" t="s">
        <v>435</v>
      </c>
      <c r="B240" s="15" t="s">
        <v>436</v>
      </c>
      <c r="C240" s="16"/>
      <c r="D240" s="7">
        <v>757311409.22000003</v>
      </c>
      <c r="E240" s="7">
        <v>11001319.48</v>
      </c>
      <c r="F240" s="7">
        <v>33503026.260000002</v>
      </c>
      <c r="G240" s="7">
        <f t="shared" si="9"/>
        <v>734809702.44000006</v>
      </c>
      <c r="H240" s="7">
        <v>1620653.6</v>
      </c>
      <c r="I240" s="7">
        <v>58127617.289999999</v>
      </c>
      <c r="J240" s="7">
        <v>410663615.51999998</v>
      </c>
      <c r="K240" s="7">
        <f t="shared" si="10"/>
        <v>470411886.40999997</v>
      </c>
      <c r="L240" s="7">
        <f t="shared" si="11"/>
        <v>264397816.03000009</v>
      </c>
      <c r="M240" s="1"/>
    </row>
    <row r="241" spans="1:13" ht="12" customHeight="1" thickBot="1" x14ac:dyDescent="0.3">
      <c r="A241" s="6" t="s">
        <v>437</v>
      </c>
      <c r="B241" s="15" t="s">
        <v>438</v>
      </c>
      <c r="C241" s="16"/>
      <c r="D241" s="7">
        <v>757311409.22000003</v>
      </c>
      <c r="E241" s="7">
        <v>11001319.48</v>
      </c>
      <c r="F241" s="7">
        <v>33503026.260000002</v>
      </c>
      <c r="G241" s="7">
        <f t="shared" si="9"/>
        <v>734809702.44000006</v>
      </c>
      <c r="H241" s="7">
        <v>1620653.6</v>
      </c>
      <c r="I241" s="7">
        <v>58127617.289999999</v>
      </c>
      <c r="J241" s="7">
        <v>410663615.51999998</v>
      </c>
      <c r="K241" s="7">
        <f t="shared" si="10"/>
        <v>470411886.40999997</v>
      </c>
      <c r="L241" s="7">
        <f t="shared" si="11"/>
        <v>264397816.03000009</v>
      </c>
      <c r="M241" s="1"/>
    </row>
    <row r="242" spans="1:13" ht="33.950000000000003" customHeight="1" thickBot="1" x14ac:dyDescent="0.3">
      <c r="A242" s="6" t="s">
        <v>439</v>
      </c>
      <c r="B242" s="15" t="s">
        <v>440</v>
      </c>
      <c r="C242" s="16"/>
      <c r="D242" s="7">
        <v>1337278.24</v>
      </c>
      <c r="E242" s="7">
        <v>35000</v>
      </c>
      <c r="F242" s="7">
        <v>633904.24</v>
      </c>
      <c r="G242" s="7">
        <f t="shared" si="9"/>
        <v>738374</v>
      </c>
      <c r="H242" s="7">
        <v>0</v>
      </c>
      <c r="I242" s="7">
        <v>0</v>
      </c>
      <c r="J242" s="7">
        <v>4756</v>
      </c>
      <c r="K242" s="7">
        <f t="shared" si="10"/>
        <v>4756</v>
      </c>
      <c r="L242" s="7">
        <f t="shared" si="11"/>
        <v>733618</v>
      </c>
      <c r="M242" s="1"/>
    </row>
    <row r="243" spans="1:13" ht="21.95" customHeight="1" thickBot="1" x14ac:dyDescent="0.3">
      <c r="A243" s="6" t="s">
        <v>441</v>
      </c>
      <c r="B243" s="15" t="s">
        <v>442</v>
      </c>
      <c r="C243" s="16"/>
      <c r="D243" s="7">
        <v>1337278.24</v>
      </c>
      <c r="E243" s="7">
        <v>35000</v>
      </c>
      <c r="F243" s="7">
        <v>633904.24</v>
      </c>
      <c r="G243" s="7">
        <f t="shared" si="9"/>
        <v>738374</v>
      </c>
      <c r="H243" s="7">
        <v>0</v>
      </c>
      <c r="I243" s="7">
        <v>0</v>
      </c>
      <c r="J243" s="7">
        <v>4756</v>
      </c>
      <c r="K243" s="7">
        <f t="shared" si="10"/>
        <v>4756</v>
      </c>
      <c r="L243" s="7">
        <f t="shared" si="11"/>
        <v>733618</v>
      </c>
      <c r="M243" s="1"/>
    </row>
    <row r="244" spans="1:13" ht="21.95" customHeight="1" thickBot="1" x14ac:dyDescent="0.3">
      <c r="A244" s="6" t="s">
        <v>443</v>
      </c>
      <c r="B244" s="15" t="s">
        <v>444</v>
      </c>
      <c r="C244" s="16"/>
      <c r="D244" s="7">
        <v>139067359.02000001</v>
      </c>
      <c r="E244" s="7">
        <v>33627040.899999999</v>
      </c>
      <c r="F244" s="7">
        <v>26404236</v>
      </c>
      <c r="G244" s="7">
        <f t="shared" si="9"/>
        <v>146290163.92000002</v>
      </c>
      <c r="H244" s="7">
        <v>0</v>
      </c>
      <c r="I244" s="7">
        <v>3219075.56</v>
      </c>
      <c r="J244" s="7">
        <v>80682211.489999995</v>
      </c>
      <c r="K244" s="7">
        <f t="shared" si="10"/>
        <v>83901287.049999997</v>
      </c>
      <c r="L244" s="7">
        <f t="shared" si="11"/>
        <v>62388876.87000002</v>
      </c>
      <c r="M244" s="1"/>
    </row>
    <row r="245" spans="1:13" ht="21.95" customHeight="1" thickBot="1" x14ac:dyDescent="0.3">
      <c r="A245" s="6" t="s">
        <v>445</v>
      </c>
      <c r="B245" s="15" t="s">
        <v>444</v>
      </c>
      <c r="C245" s="16"/>
      <c r="D245" s="7">
        <v>139067359.02000001</v>
      </c>
      <c r="E245" s="7">
        <v>33627040.899999999</v>
      </c>
      <c r="F245" s="7">
        <v>26404236</v>
      </c>
      <c r="G245" s="7">
        <f t="shared" si="9"/>
        <v>146290163.92000002</v>
      </c>
      <c r="H245" s="7">
        <v>0</v>
      </c>
      <c r="I245" s="7">
        <v>3219075.56</v>
      </c>
      <c r="J245" s="7">
        <v>80682211.489999995</v>
      </c>
      <c r="K245" s="7">
        <f t="shared" si="10"/>
        <v>83901287.049999997</v>
      </c>
      <c r="L245" s="7">
        <f t="shared" si="11"/>
        <v>62388876.87000002</v>
      </c>
      <c r="M245" s="1"/>
    </row>
    <row r="246" spans="1:13" ht="12" customHeight="1" thickBot="1" x14ac:dyDescent="0.3">
      <c r="A246" s="6" t="s">
        <v>446</v>
      </c>
      <c r="B246" s="15" t="s">
        <v>447</v>
      </c>
      <c r="C246" s="16"/>
      <c r="D246" s="7">
        <v>47001</v>
      </c>
      <c r="E246" s="7">
        <v>0</v>
      </c>
      <c r="F246" s="7">
        <v>13160.28</v>
      </c>
      <c r="G246" s="7">
        <f t="shared" si="9"/>
        <v>33840.720000000001</v>
      </c>
      <c r="H246" s="7">
        <v>0</v>
      </c>
      <c r="I246" s="7">
        <v>0</v>
      </c>
      <c r="J246" s="7">
        <v>0</v>
      </c>
      <c r="K246" s="7">
        <f t="shared" si="10"/>
        <v>0</v>
      </c>
      <c r="L246" s="7">
        <f t="shared" si="11"/>
        <v>33840.720000000001</v>
      </c>
      <c r="M246" s="1"/>
    </row>
    <row r="247" spans="1:13" ht="45" customHeight="1" thickBot="1" x14ac:dyDescent="0.3">
      <c r="A247" s="6" t="s">
        <v>448</v>
      </c>
      <c r="B247" s="15" t="s">
        <v>449</v>
      </c>
      <c r="C247" s="16"/>
      <c r="D247" s="7">
        <v>47001</v>
      </c>
      <c r="E247" s="7">
        <v>0</v>
      </c>
      <c r="F247" s="7">
        <v>13160.28</v>
      </c>
      <c r="G247" s="7">
        <f t="shared" si="9"/>
        <v>33840.720000000001</v>
      </c>
      <c r="H247" s="7">
        <v>0</v>
      </c>
      <c r="I247" s="7">
        <v>0</v>
      </c>
      <c r="J247" s="7">
        <v>0</v>
      </c>
      <c r="K247" s="7">
        <f t="shared" si="10"/>
        <v>0</v>
      </c>
      <c r="L247" s="7">
        <f t="shared" si="11"/>
        <v>33840.720000000001</v>
      </c>
      <c r="M247" s="1"/>
    </row>
    <row r="248" spans="1:13" ht="33.950000000000003" customHeight="1" thickBot="1" x14ac:dyDescent="0.3">
      <c r="A248" s="6" t="s">
        <v>450</v>
      </c>
      <c r="B248" s="15" t="s">
        <v>451</v>
      </c>
      <c r="C248" s="16"/>
      <c r="D248" s="7">
        <v>3666006620.4499998</v>
      </c>
      <c r="E248" s="7">
        <v>703746938.23000002</v>
      </c>
      <c r="F248" s="7">
        <v>877206048.82000005</v>
      </c>
      <c r="G248" s="7">
        <f t="shared" si="9"/>
        <v>3492547509.8600001</v>
      </c>
      <c r="H248" s="7">
        <v>20814251.989999998</v>
      </c>
      <c r="I248" s="7">
        <v>378392676.31</v>
      </c>
      <c r="J248" s="7">
        <v>2103887810.1199999</v>
      </c>
      <c r="K248" s="7">
        <f t="shared" si="10"/>
        <v>2503094738.4200001</v>
      </c>
      <c r="L248" s="7">
        <f t="shared" si="11"/>
        <v>989452771.44000006</v>
      </c>
      <c r="M248" s="1"/>
    </row>
    <row r="249" spans="1:13" ht="33.950000000000003" customHeight="1" thickBot="1" x14ac:dyDescent="0.3">
      <c r="A249" s="6" t="s">
        <v>452</v>
      </c>
      <c r="B249" s="15" t="s">
        <v>453</v>
      </c>
      <c r="C249" s="16"/>
      <c r="D249" s="7">
        <v>1205042151.9000001</v>
      </c>
      <c r="E249" s="7">
        <v>128290592.09</v>
      </c>
      <c r="F249" s="7">
        <v>171890712.65000001</v>
      </c>
      <c r="G249" s="7">
        <f t="shared" si="9"/>
        <v>1161442031.3399999</v>
      </c>
      <c r="H249" s="7">
        <v>20758891.780000001</v>
      </c>
      <c r="I249" s="7">
        <v>39842650.020000003</v>
      </c>
      <c r="J249" s="7">
        <v>713729578.78999996</v>
      </c>
      <c r="K249" s="7">
        <f t="shared" si="10"/>
        <v>774331120.58999991</v>
      </c>
      <c r="L249" s="7">
        <f t="shared" si="11"/>
        <v>387110910.75</v>
      </c>
      <c r="M249" s="1"/>
    </row>
    <row r="250" spans="1:13" ht="21.95" customHeight="1" thickBot="1" x14ac:dyDescent="0.3">
      <c r="A250" s="6" t="s">
        <v>454</v>
      </c>
      <c r="B250" s="15" t="s">
        <v>455</v>
      </c>
      <c r="C250" s="16"/>
      <c r="D250" s="7">
        <v>1205042151.9000001</v>
      </c>
      <c r="E250" s="7">
        <v>128290592.09</v>
      </c>
      <c r="F250" s="7">
        <v>171890712.65000001</v>
      </c>
      <c r="G250" s="7">
        <f t="shared" si="9"/>
        <v>1161442031.3399999</v>
      </c>
      <c r="H250" s="7">
        <v>20758891.780000001</v>
      </c>
      <c r="I250" s="7">
        <v>39842650.020000003</v>
      </c>
      <c r="J250" s="7">
        <v>713729578.78999996</v>
      </c>
      <c r="K250" s="7">
        <f t="shared" si="10"/>
        <v>774331120.58999991</v>
      </c>
      <c r="L250" s="7">
        <f t="shared" si="11"/>
        <v>387110910.75</v>
      </c>
      <c r="M250" s="1"/>
    </row>
    <row r="251" spans="1:13" ht="33.950000000000003" customHeight="1" thickBot="1" x14ac:dyDescent="0.3">
      <c r="A251" s="6" t="s">
        <v>456</v>
      </c>
      <c r="B251" s="15" t="s">
        <v>457</v>
      </c>
      <c r="C251" s="16"/>
      <c r="D251" s="7">
        <v>2458564.94</v>
      </c>
      <c r="E251" s="7">
        <v>4163126.28</v>
      </c>
      <c r="F251" s="7">
        <v>1159266.22</v>
      </c>
      <c r="G251" s="7">
        <f t="shared" si="9"/>
        <v>5462425</v>
      </c>
      <c r="H251" s="7">
        <v>0</v>
      </c>
      <c r="I251" s="7">
        <v>368000</v>
      </c>
      <c r="J251" s="7">
        <v>5090139</v>
      </c>
      <c r="K251" s="7">
        <f t="shared" si="10"/>
        <v>5458139</v>
      </c>
      <c r="L251" s="7">
        <f t="shared" si="11"/>
        <v>4286</v>
      </c>
      <c r="M251" s="1"/>
    </row>
    <row r="252" spans="1:13" ht="21.95" customHeight="1" thickBot="1" x14ac:dyDescent="0.3">
      <c r="A252" s="6" t="s">
        <v>458</v>
      </c>
      <c r="B252" s="15" t="s">
        <v>459</v>
      </c>
      <c r="C252" s="16"/>
      <c r="D252" s="7">
        <v>2458564.94</v>
      </c>
      <c r="E252" s="7">
        <v>4163126.28</v>
      </c>
      <c r="F252" s="7">
        <v>1159266.22</v>
      </c>
      <c r="G252" s="7">
        <f t="shared" si="9"/>
        <v>5462425</v>
      </c>
      <c r="H252" s="7">
        <v>0</v>
      </c>
      <c r="I252" s="7">
        <v>368000</v>
      </c>
      <c r="J252" s="7">
        <v>5090139</v>
      </c>
      <c r="K252" s="7">
        <f t="shared" si="10"/>
        <v>5458139</v>
      </c>
      <c r="L252" s="7">
        <f t="shared" si="11"/>
        <v>4286</v>
      </c>
      <c r="M252" s="1"/>
    </row>
    <row r="253" spans="1:13" ht="45" customHeight="1" thickBot="1" x14ac:dyDescent="0.3">
      <c r="A253" s="6" t="s">
        <v>460</v>
      </c>
      <c r="B253" s="15" t="s">
        <v>461</v>
      </c>
      <c r="C253" s="16"/>
      <c r="D253" s="7">
        <v>571759408.52999997</v>
      </c>
      <c r="E253" s="7">
        <v>242334151.31999999</v>
      </c>
      <c r="F253" s="7">
        <v>235911009.44999999</v>
      </c>
      <c r="G253" s="7">
        <f t="shared" si="9"/>
        <v>578182550.39999986</v>
      </c>
      <c r="H253" s="7">
        <v>0</v>
      </c>
      <c r="I253" s="7">
        <v>6921092.4400000004</v>
      </c>
      <c r="J253" s="7">
        <v>455874702.62</v>
      </c>
      <c r="K253" s="7">
        <f t="shared" si="10"/>
        <v>462795795.06</v>
      </c>
      <c r="L253" s="7">
        <f t="shared" si="11"/>
        <v>115386755.33999985</v>
      </c>
      <c r="M253" s="1"/>
    </row>
    <row r="254" spans="1:13" ht="12" customHeight="1" thickBot="1" x14ac:dyDescent="0.3">
      <c r="A254" s="6" t="s">
        <v>462</v>
      </c>
      <c r="B254" s="15" t="s">
        <v>463</v>
      </c>
      <c r="C254" s="16"/>
      <c r="D254" s="7">
        <v>571759408.52999997</v>
      </c>
      <c r="E254" s="7">
        <v>242334151.31999999</v>
      </c>
      <c r="F254" s="7">
        <v>235911009.44999999</v>
      </c>
      <c r="G254" s="7">
        <f t="shared" si="9"/>
        <v>578182550.39999986</v>
      </c>
      <c r="H254" s="7">
        <v>0</v>
      </c>
      <c r="I254" s="7">
        <v>6921092.4400000004</v>
      </c>
      <c r="J254" s="7">
        <v>455874702.62</v>
      </c>
      <c r="K254" s="7">
        <f t="shared" si="10"/>
        <v>462795795.06</v>
      </c>
      <c r="L254" s="7">
        <f t="shared" si="11"/>
        <v>115386755.33999985</v>
      </c>
      <c r="M254" s="1"/>
    </row>
    <row r="255" spans="1:13" ht="12" customHeight="1" thickBot="1" x14ac:dyDescent="0.3">
      <c r="A255" s="6" t="s">
        <v>464</v>
      </c>
      <c r="B255" s="15" t="s">
        <v>465</v>
      </c>
      <c r="C255" s="16"/>
      <c r="D255" s="7">
        <v>53998219.219999999</v>
      </c>
      <c r="E255" s="7">
        <v>36240162.700000003</v>
      </c>
      <c r="F255" s="7">
        <v>14960755.15</v>
      </c>
      <c r="G255" s="7">
        <f t="shared" si="9"/>
        <v>75277626.769999996</v>
      </c>
      <c r="H255" s="7">
        <v>0</v>
      </c>
      <c r="I255" s="7">
        <v>2368978</v>
      </c>
      <c r="J255" s="7">
        <v>24597307.370000001</v>
      </c>
      <c r="K255" s="7">
        <f t="shared" si="10"/>
        <v>26966285.370000001</v>
      </c>
      <c r="L255" s="7">
        <f t="shared" si="11"/>
        <v>48311341.399999991</v>
      </c>
      <c r="M255" s="1"/>
    </row>
    <row r="256" spans="1:13" ht="12" customHeight="1" thickBot="1" x14ac:dyDescent="0.3">
      <c r="A256" s="6" t="s">
        <v>466</v>
      </c>
      <c r="B256" s="15" t="s">
        <v>467</v>
      </c>
      <c r="C256" s="16"/>
      <c r="D256" s="7">
        <v>53998219.219999999</v>
      </c>
      <c r="E256" s="7">
        <v>36240162.700000003</v>
      </c>
      <c r="F256" s="7">
        <v>14960755.15</v>
      </c>
      <c r="G256" s="7">
        <f t="shared" si="9"/>
        <v>75277626.769999996</v>
      </c>
      <c r="H256" s="7">
        <v>0</v>
      </c>
      <c r="I256" s="7">
        <v>2368978</v>
      </c>
      <c r="J256" s="7">
        <v>24597307.370000001</v>
      </c>
      <c r="K256" s="7">
        <f t="shared" si="10"/>
        <v>26966285.370000001</v>
      </c>
      <c r="L256" s="7">
        <f t="shared" si="11"/>
        <v>48311341.399999991</v>
      </c>
      <c r="M256" s="1"/>
    </row>
    <row r="257" spans="1:13" ht="21.95" customHeight="1" thickBot="1" x14ac:dyDescent="0.3">
      <c r="A257" s="6" t="s">
        <v>468</v>
      </c>
      <c r="B257" s="15" t="s">
        <v>469</v>
      </c>
      <c r="C257" s="16"/>
      <c r="D257" s="7">
        <v>760700</v>
      </c>
      <c r="E257" s="7">
        <v>853000</v>
      </c>
      <c r="F257" s="7">
        <v>243700</v>
      </c>
      <c r="G257" s="7">
        <f t="shared" si="9"/>
        <v>1370000</v>
      </c>
      <c r="H257" s="7">
        <v>0</v>
      </c>
      <c r="I257" s="7">
        <v>0</v>
      </c>
      <c r="J257" s="7">
        <v>542880</v>
      </c>
      <c r="K257" s="7">
        <f t="shared" si="10"/>
        <v>542880</v>
      </c>
      <c r="L257" s="7">
        <f t="shared" si="11"/>
        <v>827120</v>
      </c>
      <c r="M257" s="1"/>
    </row>
    <row r="258" spans="1:13" ht="21.95" customHeight="1" thickBot="1" x14ac:dyDescent="0.3">
      <c r="A258" s="6" t="s">
        <v>470</v>
      </c>
      <c r="B258" s="15" t="s">
        <v>469</v>
      </c>
      <c r="C258" s="16"/>
      <c r="D258" s="7">
        <v>760700</v>
      </c>
      <c r="E258" s="7">
        <v>853000</v>
      </c>
      <c r="F258" s="7">
        <v>243700</v>
      </c>
      <c r="G258" s="7">
        <f t="shared" si="9"/>
        <v>1370000</v>
      </c>
      <c r="H258" s="7">
        <v>0</v>
      </c>
      <c r="I258" s="7">
        <v>0</v>
      </c>
      <c r="J258" s="7">
        <v>542880</v>
      </c>
      <c r="K258" s="7">
        <f t="shared" si="10"/>
        <v>542880</v>
      </c>
      <c r="L258" s="7">
        <f t="shared" si="11"/>
        <v>827120</v>
      </c>
      <c r="M258" s="1"/>
    </row>
    <row r="259" spans="1:13" ht="33.950000000000003" customHeight="1" thickBot="1" x14ac:dyDescent="0.3">
      <c r="A259" s="6" t="s">
        <v>471</v>
      </c>
      <c r="B259" s="15" t="s">
        <v>472</v>
      </c>
      <c r="C259" s="16"/>
      <c r="D259" s="7">
        <v>1313774118.5899999</v>
      </c>
      <c r="E259" s="7">
        <v>245779359.94</v>
      </c>
      <c r="F259" s="7">
        <v>266076818.86000001</v>
      </c>
      <c r="G259" s="7">
        <f t="shared" si="9"/>
        <v>1293476659.6700001</v>
      </c>
      <c r="H259" s="7">
        <v>28516.21</v>
      </c>
      <c r="I259" s="7">
        <v>301632416.30000001</v>
      </c>
      <c r="J259" s="7">
        <v>738229971.25999999</v>
      </c>
      <c r="K259" s="7">
        <f t="shared" si="10"/>
        <v>1039890903.77</v>
      </c>
      <c r="L259" s="7">
        <f t="shared" si="11"/>
        <v>253585755.9000001</v>
      </c>
      <c r="M259" s="1"/>
    </row>
    <row r="260" spans="1:13" ht="21.95" customHeight="1" thickBot="1" x14ac:dyDescent="0.3">
      <c r="A260" s="6" t="s">
        <v>473</v>
      </c>
      <c r="B260" s="15" t="s">
        <v>474</v>
      </c>
      <c r="C260" s="16"/>
      <c r="D260" s="7">
        <v>58436920.649999999</v>
      </c>
      <c r="E260" s="7">
        <v>1597798.09</v>
      </c>
      <c r="F260" s="7">
        <v>2573665.08</v>
      </c>
      <c r="G260" s="7">
        <f t="shared" si="9"/>
        <v>57461053.660000004</v>
      </c>
      <c r="H260" s="7">
        <v>4423.13</v>
      </c>
      <c r="I260" s="7">
        <v>5920311.29</v>
      </c>
      <c r="J260" s="7">
        <v>25658709.98</v>
      </c>
      <c r="K260" s="7">
        <f t="shared" si="10"/>
        <v>31583444.399999999</v>
      </c>
      <c r="L260" s="7">
        <f t="shared" si="11"/>
        <v>25877609.260000005</v>
      </c>
      <c r="M260" s="1"/>
    </row>
    <row r="261" spans="1:13" ht="45" customHeight="1" thickBot="1" x14ac:dyDescent="0.3">
      <c r="A261" s="6" t="s">
        <v>475</v>
      </c>
      <c r="B261" s="15" t="s">
        <v>476</v>
      </c>
      <c r="C261" s="16"/>
      <c r="D261" s="7">
        <v>1195421958.1500001</v>
      </c>
      <c r="E261" s="7">
        <v>244141561.84999999</v>
      </c>
      <c r="F261" s="7">
        <v>240178473.02000001</v>
      </c>
      <c r="G261" s="7">
        <f t="shared" si="9"/>
        <v>1199385046.98</v>
      </c>
      <c r="H261" s="7">
        <v>10672</v>
      </c>
      <c r="I261" s="7">
        <v>292600951.04000002</v>
      </c>
      <c r="J261" s="7">
        <v>703259572.38</v>
      </c>
      <c r="K261" s="7">
        <f t="shared" si="10"/>
        <v>995871195.42000008</v>
      </c>
      <c r="L261" s="7">
        <f t="shared" si="11"/>
        <v>203513851.55999994</v>
      </c>
      <c r="M261" s="1"/>
    </row>
    <row r="262" spans="1:13" ht="21.95" customHeight="1" thickBot="1" x14ac:dyDescent="0.3">
      <c r="A262" s="6" t="s">
        <v>477</v>
      </c>
      <c r="B262" s="15" t="s">
        <v>478</v>
      </c>
      <c r="C262" s="16"/>
      <c r="D262" s="7">
        <v>59915239.789999999</v>
      </c>
      <c r="E262" s="7">
        <v>40000</v>
      </c>
      <c r="F262" s="7">
        <v>23324680.760000002</v>
      </c>
      <c r="G262" s="7">
        <f t="shared" si="9"/>
        <v>36630559.030000001</v>
      </c>
      <c r="H262" s="7">
        <v>13421.08</v>
      </c>
      <c r="I262" s="7">
        <v>3111153.97</v>
      </c>
      <c r="J262" s="7">
        <v>9311688.9000000004</v>
      </c>
      <c r="K262" s="7">
        <f t="shared" si="10"/>
        <v>12436263.950000001</v>
      </c>
      <c r="L262" s="7">
        <f t="shared" si="11"/>
        <v>24194295.079999998</v>
      </c>
      <c r="M262" s="1"/>
    </row>
    <row r="263" spans="1:13" ht="21.95" customHeight="1" thickBot="1" x14ac:dyDescent="0.3">
      <c r="A263" s="6" t="s">
        <v>479</v>
      </c>
      <c r="B263" s="15" t="s">
        <v>480</v>
      </c>
      <c r="C263" s="16"/>
      <c r="D263" s="7">
        <v>1188889</v>
      </c>
      <c r="E263" s="7">
        <v>0</v>
      </c>
      <c r="F263" s="7">
        <v>764157.8</v>
      </c>
      <c r="G263" s="7">
        <f t="shared" si="9"/>
        <v>424731.19999999995</v>
      </c>
      <c r="H263" s="7">
        <v>0</v>
      </c>
      <c r="I263" s="7">
        <v>0</v>
      </c>
      <c r="J263" s="7">
        <v>78416</v>
      </c>
      <c r="K263" s="7">
        <f t="shared" si="10"/>
        <v>78416</v>
      </c>
      <c r="L263" s="7">
        <f t="shared" si="11"/>
        <v>346315.19999999995</v>
      </c>
      <c r="M263" s="1"/>
    </row>
    <row r="264" spans="1:13" ht="21.95" customHeight="1" thickBot="1" x14ac:dyDescent="0.3">
      <c r="A264" s="6" t="s">
        <v>481</v>
      </c>
      <c r="B264" s="15" t="s">
        <v>480</v>
      </c>
      <c r="C264" s="16"/>
      <c r="D264" s="7">
        <v>1188889</v>
      </c>
      <c r="E264" s="7">
        <v>0</v>
      </c>
      <c r="F264" s="7">
        <v>764157.8</v>
      </c>
      <c r="G264" s="7">
        <f t="shared" si="9"/>
        <v>424731.19999999995</v>
      </c>
      <c r="H264" s="7">
        <v>0</v>
      </c>
      <c r="I264" s="7">
        <v>0</v>
      </c>
      <c r="J264" s="7">
        <v>78416</v>
      </c>
      <c r="K264" s="7">
        <f t="shared" si="10"/>
        <v>78416</v>
      </c>
      <c r="L264" s="7">
        <f t="shared" si="11"/>
        <v>346315.19999999995</v>
      </c>
      <c r="M264" s="1"/>
    </row>
    <row r="265" spans="1:13" ht="12" customHeight="1" thickBot="1" x14ac:dyDescent="0.3">
      <c r="A265" s="6" t="s">
        <v>482</v>
      </c>
      <c r="B265" s="15" t="s">
        <v>483</v>
      </c>
      <c r="C265" s="16"/>
      <c r="D265" s="7">
        <v>242296201.78</v>
      </c>
      <c r="E265" s="7">
        <v>3187505.61</v>
      </c>
      <c r="F265" s="7">
        <v>26328855.640000001</v>
      </c>
      <c r="G265" s="7">
        <f t="shared" si="9"/>
        <v>219154851.75</v>
      </c>
      <c r="H265" s="7">
        <v>26844</v>
      </c>
      <c r="I265" s="7">
        <v>25549241.600000001</v>
      </c>
      <c r="J265" s="7">
        <v>155157134.59999999</v>
      </c>
      <c r="K265" s="7">
        <f t="shared" si="10"/>
        <v>180733220.19999999</v>
      </c>
      <c r="L265" s="7">
        <f t="shared" si="11"/>
        <v>38421631.550000012</v>
      </c>
      <c r="M265" s="1"/>
    </row>
    <row r="266" spans="1:13" ht="12" customHeight="1" thickBot="1" x14ac:dyDescent="0.3">
      <c r="A266" s="6" t="s">
        <v>484</v>
      </c>
      <c r="B266" s="15" t="s">
        <v>483</v>
      </c>
      <c r="C266" s="16"/>
      <c r="D266" s="7">
        <v>242296201.78</v>
      </c>
      <c r="E266" s="7">
        <v>3187505.61</v>
      </c>
      <c r="F266" s="7">
        <v>26328855.640000001</v>
      </c>
      <c r="G266" s="7">
        <f t="shared" si="9"/>
        <v>219154851.75</v>
      </c>
      <c r="H266" s="7">
        <v>26844</v>
      </c>
      <c r="I266" s="7">
        <v>25549241.600000001</v>
      </c>
      <c r="J266" s="7">
        <v>155157134.59999999</v>
      </c>
      <c r="K266" s="7">
        <f t="shared" si="10"/>
        <v>180733220.19999999</v>
      </c>
      <c r="L266" s="7">
        <f t="shared" si="11"/>
        <v>38421631.550000012</v>
      </c>
      <c r="M266" s="1"/>
    </row>
    <row r="267" spans="1:13" ht="33.950000000000003" customHeight="1" thickBot="1" x14ac:dyDescent="0.3">
      <c r="A267" s="6" t="s">
        <v>485</v>
      </c>
      <c r="B267" s="15" t="s">
        <v>486</v>
      </c>
      <c r="C267" s="16"/>
      <c r="D267" s="7">
        <v>274728366.49000001</v>
      </c>
      <c r="E267" s="7">
        <v>42899040.289999999</v>
      </c>
      <c r="F267" s="7">
        <v>159870773.05000001</v>
      </c>
      <c r="G267" s="7">
        <f t="shared" si="9"/>
        <v>157756633.73000002</v>
      </c>
      <c r="H267" s="7">
        <v>0</v>
      </c>
      <c r="I267" s="7">
        <v>1710297.95</v>
      </c>
      <c r="J267" s="7">
        <v>10587680.48</v>
      </c>
      <c r="K267" s="7">
        <f t="shared" si="10"/>
        <v>12297978.43</v>
      </c>
      <c r="L267" s="7">
        <f t="shared" si="11"/>
        <v>145458655.30000001</v>
      </c>
      <c r="M267" s="1"/>
    </row>
    <row r="268" spans="1:13" ht="12" customHeight="1" thickBot="1" x14ac:dyDescent="0.3">
      <c r="A268" s="6" t="s">
        <v>487</v>
      </c>
      <c r="B268" s="15" t="s">
        <v>488</v>
      </c>
      <c r="C268" s="16"/>
      <c r="D268" s="7">
        <v>274728366.49000001</v>
      </c>
      <c r="E268" s="7">
        <v>42899040.289999999</v>
      </c>
      <c r="F268" s="7">
        <v>159870773.05000001</v>
      </c>
      <c r="G268" s="7">
        <f t="shared" ref="G268:G331" si="12">+D268+E268-F268</f>
        <v>157756633.73000002</v>
      </c>
      <c r="H268" s="7">
        <v>0</v>
      </c>
      <c r="I268" s="7">
        <v>1710297.95</v>
      </c>
      <c r="J268" s="7">
        <v>10587680.48</v>
      </c>
      <c r="K268" s="7">
        <f t="shared" ref="K268:K331" si="13">+H268+I268+J268</f>
        <v>12297978.43</v>
      </c>
      <c r="L268" s="7">
        <f t="shared" ref="L268:L331" si="14">+G268-K268</f>
        <v>145458655.30000001</v>
      </c>
      <c r="M268" s="1"/>
    </row>
    <row r="269" spans="1:13" ht="21.95" customHeight="1" thickBot="1" x14ac:dyDescent="0.3">
      <c r="A269" s="6" t="s">
        <v>489</v>
      </c>
      <c r="B269" s="15" t="s">
        <v>490</v>
      </c>
      <c r="C269" s="16"/>
      <c r="D269" s="7">
        <v>1467782869.0599999</v>
      </c>
      <c r="E269" s="7">
        <v>498332464.68000001</v>
      </c>
      <c r="F269" s="7">
        <v>404127318.54000002</v>
      </c>
      <c r="G269" s="7">
        <f t="shared" si="12"/>
        <v>1561988015.2</v>
      </c>
      <c r="H269" s="7">
        <f>19982.64+7321.91</f>
        <v>27304.55</v>
      </c>
      <c r="I269" s="7">
        <f>147829502.36-7321.91</f>
        <v>147822180.45000002</v>
      </c>
      <c r="J269" s="7">
        <v>1022971268.9</v>
      </c>
      <c r="K269" s="7">
        <f t="shared" si="13"/>
        <v>1170820753.9000001</v>
      </c>
      <c r="L269" s="7">
        <f t="shared" si="14"/>
        <v>391167261.29999995</v>
      </c>
      <c r="M269" s="1"/>
    </row>
    <row r="270" spans="1:13" ht="21.95" customHeight="1" thickBot="1" x14ac:dyDescent="0.3">
      <c r="A270" s="6" t="s">
        <v>491</v>
      </c>
      <c r="B270" s="15" t="s">
        <v>492</v>
      </c>
      <c r="C270" s="16"/>
      <c r="D270" s="7">
        <v>363257190.41000003</v>
      </c>
      <c r="E270" s="7">
        <v>339263535.44999999</v>
      </c>
      <c r="F270" s="7">
        <v>117929452.26000001</v>
      </c>
      <c r="G270" s="7">
        <f t="shared" si="12"/>
        <v>584591273.60000002</v>
      </c>
      <c r="H270" s="7">
        <v>411.45</v>
      </c>
      <c r="I270" s="7">
        <v>100808724.95999999</v>
      </c>
      <c r="J270" s="7">
        <v>228717499.96000001</v>
      </c>
      <c r="K270" s="7">
        <f t="shared" si="13"/>
        <v>329526636.37</v>
      </c>
      <c r="L270" s="7">
        <f t="shared" si="14"/>
        <v>255064637.23000002</v>
      </c>
      <c r="M270" s="1"/>
    </row>
    <row r="271" spans="1:13" ht="21.95" customHeight="1" thickBot="1" x14ac:dyDescent="0.3">
      <c r="A271" s="6" t="s">
        <v>493</v>
      </c>
      <c r="B271" s="15" t="s">
        <v>494</v>
      </c>
      <c r="C271" s="16"/>
      <c r="D271" s="7">
        <v>363257190.41000003</v>
      </c>
      <c r="E271" s="7">
        <v>339263535.44999999</v>
      </c>
      <c r="F271" s="7">
        <v>117929452.26000001</v>
      </c>
      <c r="G271" s="7">
        <f t="shared" si="12"/>
        <v>584591273.60000002</v>
      </c>
      <c r="H271" s="7">
        <v>411.45</v>
      </c>
      <c r="I271" s="7">
        <v>100808724.95999999</v>
      </c>
      <c r="J271" s="7">
        <v>228717499.96000001</v>
      </c>
      <c r="K271" s="7">
        <f t="shared" si="13"/>
        <v>329526636.37</v>
      </c>
      <c r="L271" s="7">
        <f t="shared" si="14"/>
        <v>255064637.23000002</v>
      </c>
      <c r="M271" s="1"/>
    </row>
    <row r="272" spans="1:13" ht="33.950000000000003" customHeight="1" thickBot="1" x14ac:dyDescent="0.3">
      <c r="A272" s="6" t="s">
        <v>495</v>
      </c>
      <c r="B272" s="15" t="s">
        <v>496</v>
      </c>
      <c r="C272" s="16"/>
      <c r="D272" s="7">
        <v>11288.2</v>
      </c>
      <c r="E272" s="7">
        <v>0</v>
      </c>
      <c r="F272" s="7">
        <v>11288.2</v>
      </c>
      <c r="G272" s="7">
        <f t="shared" si="12"/>
        <v>0</v>
      </c>
      <c r="H272" s="7">
        <v>0</v>
      </c>
      <c r="I272" s="7">
        <v>0</v>
      </c>
      <c r="J272" s="7">
        <v>0</v>
      </c>
      <c r="K272" s="7">
        <f t="shared" si="13"/>
        <v>0</v>
      </c>
      <c r="L272" s="7">
        <f t="shared" si="14"/>
        <v>0</v>
      </c>
      <c r="M272" s="1"/>
    </row>
    <row r="273" spans="1:13" ht="21.95" customHeight="1" thickBot="1" x14ac:dyDescent="0.3">
      <c r="A273" s="6" t="s">
        <v>497</v>
      </c>
      <c r="B273" s="15" t="s">
        <v>498</v>
      </c>
      <c r="C273" s="16"/>
      <c r="D273" s="7">
        <v>11288.2</v>
      </c>
      <c r="E273" s="7">
        <v>0</v>
      </c>
      <c r="F273" s="7">
        <v>11288.2</v>
      </c>
      <c r="G273" s="7">
        <f t="shared" si="12"/>
        <v>0</v>
      </c>
      <c r="H273" s="7">
        <v>0</v>
      </c>
      <c r="I273" s="7">
        <v>0</v>
      </c>
      <c r="J273" s="7">
        <v>0</v>
      </c>
      <c r="K273" s="7">
        <f t="shared" si="13"/>
        <v>0</v>
      </c>
      <c r="L273" s="7">
        <f t="shared" si="14"/>
        <v>0</v>
      </c>
      <c r="M273" s="1"/>
    </row>
    <row r="274" spans="1:13" ht="21.95" customHeight="1" thickBot="1" x14ac:dyDescent="0.3">
      <c r="A274" s="6" t="s">
        <v>499</v>
      </c>
      <c r="B274" s="15" t="s">
        <v>500</v>
      </c>
      <c r="C274" s="16"/>
      <c r="D274" s="7">
        <v>134683.28</v>
      </c>
      <c r="E274" s="7">
        <v>0</v>
      </c>
      <c r="F274" s="7">
        <v>108961.78</v>
      </c>
      <c r="G274" s="7">
        <f t="shared" si="12"/>
        <v>25721.5</v>
      </c>
      <c r="H274" s="7">
        <v>0</v>
      </c>
      <c r="I274" s="7">
        <v>0</v>
      </c>
      <c r="J274" s="7">
        <v>355.04</v>
      </c>
      <c r="K274" s="7">
        <f t="shared" si="13"/>
        <v>355.04</v>
      </c>
      <c r="L274" s="7">
        <f t="shared" si="14"/>
        <v>25366.46</v>
      </c>
      <c r="M274" s="1"/>
    </row>
    <row r="275" spans="1:13" ht="21.95" customHeight="1" thickBot="1" x14ac:dyDescent="0.3">
      <c r="A275" s="6" t="s">
        <v>501</v>
      </c>
      <c r="B275" s="15" t="s">
        <v>500</v>
      </c>
      <c r="C275" s="16"/>
      <c r="D275" s="7">
        <v>134683.28</v>
      </c>
      <c r="E275" s="7">
        <v>0</v>
      </c>
      <c r="F275" s="7">
        <v>108961.78</v>
      </c>
      <c r="G275" s="7">
        <f t="shared" si="12"/>
        <v>25721.5</v>
      </c>
      <c r="H275" s="7">
        <v>0</v>
      </c>
      <c r="I275" s="7">
        <v>0</v>
      </c>
      <c r="J275" s="7">
        <v>355.04</v>
      </c>
      <c r="K275" s="7">
        <f t="shared" si="13"/>
        <v>355.04</v>
      </c>
      <c r="L275" s="7">
        <f t="shared" si="14"/>
        <v>25366.46</v>
      </c>
      <c r="M275" s="1"/>
    </row>
    <row r="276" spans="1:13" ht="21.95" customHeight="1" thickBot="1" x14ac:dyDescent="0.3">
      <c r="A276" s="6" t="s">
        <v>502</v>
      </c>
      <c r="B276" s="15" t="s">
        <v>503</v>
      </c>
      <c r="C276" s="16"/>
      <c r="D276" s="7">
        <v>202122962.25999999</v>
      </c>
      <c r="E276" s="7">
        <v>8700860.8100000005</v>
      </c>
      <c r="F276" s="7">
        <v>472891.46</v>
      </c>
      <c r="G276" s="7">
        <f t="shared" si="12"/>
        <v>210350931.60999998</v>
      </c>
      <c r="H276" s="7">
        <f>+-7321.91+7321.91</f>
        <v>0</v>
      </c>
      <c r="I276" s="7">
        <f>45357496.62-7321.91</f>
        <v>45350174.710000001</v>
      </c>
      <c r="J276" s="7">
        <v>88220769.739999995</v>
      </c>
      <c r="K276" s="7">
        <f t="shared" si="13"/>
        <v>133570944.44999999</v>
      </c>
      <c r="L276" s="7">
        <f t="shared" si="14"/>
        <v>76779987.159999996</v>
      </c>
      <c r="M276" s="1"/>
    </row>
    <row r="277" spans="1:13" ht="12" customHeight="1" thickBot="1" x14ac:dyDescent="0.3">
      <c r="A277" s="6" t="s">
        <v>504</v>
      </c>
      <c r="B277" s="15" t="s">
        <v>112</v>
      </c>
      <c r="C277" s="16"/>
      <c r="D277" s="7">
        <v>202122962.25999999</v>
      </c>
      <c r="E277" s="7">
        <v>8700860.8100000005</v>
      </c>
      <c r="F277" s="7">
        <v>472891.46</v>
      </c>
      <c r="G277" s="7">
        <f t="shared" si="12"/>
        <v>210350931.60999998</v>
      </c>
      <c r="H277" s="7">
        <f>+-7321.91+7321.91</f>
        <v>0</v>
      </c>
      <c r="I277" s="7">
        <f>45357496.62-7321.91</f>
        <v>45350174.710000001</v>
      </c>
      <c r="J277" s="7">
        <v>88220769.739999995</v>
      </c>
      <c r="K277" s="7">
        <f t="shared" si="13"/>
        <v>133570944.44999999</v>
      </c>
      <c r="L277" s="7">
        <f t="shared" si="14"/>
        <v>76779987.159999996</v>
      </c>
      <c r="M277" s="1"/>
    </row>
    <row r="278" spans="1:13" ht="21.95" customHeight="1" thickBot="1" x14ac:dyDescent="0.3">
      <c r="A278" s="6" t="s">
        <v>505</v>
      </c>
      <c r="B278" s="15" t="s">
        <v>506</v>
      </c>
      <c r="C278" s="16"/>
      <c r="D278" s="7">
        <v>865232.08</v>
      </c>
      <c r="E278" s="7">
        <v>0</v>
      </c>
      <c r="F278" s="7">
        <v>609353.43999999994</v>
      </c>
      <c r="G278" s="7">
        <f t="shared" si="12"/>
        <v>255878.64</v>
      </c>
      <c r="H278" s="7">
        <v>0</v>
      </c>
      <c r="I278" s="7">
        <v>5220</v>
      </c>
      <c r="J278" s="7">
        <v>43366.48</v>
      </c>
      <c r="K278" s="7">
        <f t="shared" si="13"/>
        <v>48586.48</v>
      </c>
      <c r="L278" s="7">
        <f t="shared" si="14"/>
        <v>207292.16</v>
      </c>
      <c r="M278" s="1"/>
    </row>
    <row r="279" spans="1:13" ht="21.95" customHeight="1" thickBot="1" x14ac:dyDescent="0.3">
      <c r="A279" s="6" t="s">
        <v>507</v>
      </c>
      <c r="B279" s="15" t="s">
        <v>508</v>
      </c>
      <c r="C279" s="16"/>
      <c r="D279" s="7">
        <v>865232.08</v>
      </c>
      <c r="E279" s="7">
        <v>0</v>
      </c>
      <c r="F279" s="7">
        <v>609353.43999999994</v>
      </c>
      <c r="G279" s="7">
        <f t="shared" si="12"/>
        <v>255878.64</v>
      </c>
      <c r="H279" s="7">
        <v>0</v>
      </c>
      <c r="I279" s="7">
        <v>5220</v>
      </c>
      <c r="J279" s="7">
        <v>43366.48</v>
      </c>
      <c r="K279" s="7">
        <f t="shared" si="13"/>
        <v>48586.48</v>
      </c>
      <c r="L279" s="7">
        <f t="shared" si="14"/>
        <v>207292.16</v>
      </c>
      <c r="M279" s="1"/>
    </row>
    <row r="280" spans="1:13" ht="12" customHeight="1" thickBot="1" x14ac:dyDescent="0.3">
      <c r="A280" s="6" t="s">
        <v>509</v>
      </c>
      <c r="B280" s="15" t="s">
        <v>510</v>
      </c>
      <c r="C280" s="16"/>
      <c r="D280" s="7">
        <v>901391512.83000004</v>
      </c>
      <c r="E280" s="7">
        <v>150368068.41999999</v>
      </c>
      <c r="F280" s="7">
        <v>284995371.39999998</v>
      </c>
      <c r="G280" s="7">
        <f t="shared" si="12"/>
        <v>766764209.85000002</v>
      </c>
      <c r="H280" s="7">
        <v>26893.1</v>
      </c>
      <c r="I280" s="7">
        <v>1658060.78</v>
      </c>
      <c r="J280" s="7">
        <v>705989277.67999995</v>
      </c>
      <c r="K280" s="7">
        <f t="shared" si="13"/>
        <v>707674231.55999994</v>
      </c>
      <c r="L280" s="7">
        <f t="shared" si="14"/>
        <v>59089978.290000081</v>
      </c>
      <c r="M280" s="1"/>
    </row>
    <row r="281" spans="1:13" ht="12" customHeight="1" thickBot="1" x14ac:dyDescent="0.3">
      <c r="A281" s="6" t="s">
        <v>511</v>
      </c>
      <c r="B281" s="15" t="s">
        <v>510</v>
      </c>
      <c r="C281" s="16"/>
      <c r="D281" s="7">
        <v>901391512.83000004</v>
      </c>
      <c r="E281" s="7">
        <v>150368068.41999999</v>
      </c>
      <c r="F281" s="7">
        <v>284995371.39999998</v>
      </c>
      <c r="G281" s="7">
        <f t="shared" si="12"/>
        <v>766764209.85000002</v>
      </c>
      <c r="H281" s="7">
        <v>26893.1</v>
      </c>
      <c r="I281" s="7">
        <v>1658060.78</v>
      </c>
      <c r="J281" s="7">
        <v>705989277.67999995</v>
      </c>
      <c r="K281" s="7">
        <f t="shared" si="13"/>
        <v>707674231.55999994</v>
      </c>
      <c r="L281" s="7">
        <f t="shared" si="14"/>
        <v>59089978.290000081</v>
      </c>
      <c r="M281" s="1"/>
    </row>
    <row r="282" spans="1:13" ht="33.950000000000003" customHeight="1" thickBot="1" x14ac:dyDescent="0.3">
      <c r="A282" s="6" t="s">
        <v>512</v>
      </c>
      <c r="B282" s="15" t="s">
        <v>513</v>
      </c>
      <c r="C282" s="16"/>
      <c r="D282" s="7">
        <v>805875011.03999996</v>
      </c>
      <c r="E282" s="7">
        <v>134011861.98999999</v>
      </c>
      <c r="F282" s="7">
        <v>261392669.28</v>
      </c>
      <c r="G282" s="7">
        <f t="shared" si="12"/>
        <v>678494203.75</v>
      </c>
      <c r="H282" s="7">
        <v>3570138.21</v>
      </c>
      <c r="I282" s="7">
        <v>92687351.780000001</v>
      </c>
      <c r="J282" s="7">
        <v>908063737.48000002</v>
      </c>
      <c r="K282" s="7">
        <f t="shared" si="13"/>
        <v>1004321227.47</v>
      </c>
      <c r="L282" s="7">
        <f t="shared" si="14"/>
        <v>-325827023.72000003</v>
      </c>
      <c r="M282" s="1"/>
    </row>
    <row r="283" spans="1:13" ht="33.950000000000003" customHeight="1" thickBot="1" x14ac:dyDescent="0.3">
      <c r="A283" s="6" t="s">
        <v>514</v>
      </c>
      <c r="B283" s="15" t="s">
        <v>515</v>
      </c>
      <c r="C283" s="16"/>
      <c r="D283" s="7">
        <v>134159166.53</v>
      </c>
      <c r="E283" s="7">
        <v>4610000</v>
      </c>
      <c r="F283" s="7">
        <v>112683405.41</v>
      </c>
      <c r="G283" s="7">
        <f t="shared" si="12"/>
        <v>26085761.120000005</v>
      </c>
      <c r="H283" s="7">
        <v>71738.44</v>
      </c>
      <c r="I283" s="7">
        <v>2562927.4700000002</v>
      </c>
      <c r="J283" s="7">
        <v>434696771.29000002</v>
      </c>
      <c r="K283" s="7">
        <f t="shared" si="13"/>
        <v>437331437.20000005</v>
      </c>
      <c r="L283" s="7">
        <f t="shared" si="14"/>
        <v>-411245676.08000004</v>
      </c>
      <c r="M283" s="1"/>
    </row>
    <row r="284" spans="1:13" ht="21.95" customHeight="1" thickBot="1" x14ac:dyDescent="0.3">
      <c r="A284" s="6" t="s">
        <v>516</v>
      </c>
      <c r="B284" s="15" t="s">
        <v>517</v>
      </c>
      <c r="C284" s="16"/>
      <c r="D284" s="7">
        <v>25171022.420000002</v>
      </c>
      <c r="E284" s="7">
        <v>4610000</v>
      </c>
      <c r="F284" s="7">
        <v>10057013.99</v>
      </c>
      <c r="G284" s="7">
        <f t="shared" si="12"/>
        <v>19724008.43</v>
      </c>
      <c r="H284" s="7">
        <v>71738.44</v>
      </c>
      <c r="I284" s="7">
        <v>1975915.31</v>
      </c>
      <c r="J284" s="7">
        <v>434210717.44999999</v>
      </c>
      <c r="K284" s="7">
        <f t="shared" si="13"/>
        <v>436258371.19999999</v>
      </c>
      <c r="L284" s="7">
        <f t="shared" si="14"/>
        <v>-416534362.76999998</v>
      </c>
      <c r="M284" s="1"/>
    </row>
    <row r="285" spans="1:13" ht="33.950000000000003" customHeight="1" thickBot="1" x14ac:dyDescent="0.3">
      <c r="A285" s="6" t="s">
        <v>518</v>
      </c>
      <c r="B285" s="15" t="s">
        <v>519</v>
      </c>
      <c r="C285" s="16"/>
      <c r="D285" s="7">
        <v>108988144.11</v>
      </c>
      <c r="E285" s="7">
        <v>0</v>
      </c>
      <c r="F285" s="7">
        <v>102626391.42</v>
      </c>
      <c r="G285" s="7">
        <f t="shared" si="12"/>
        <v>6361752.6899999976</v>
      </c>
      <c r="H285" s="7">
        <v>0</v>
      </c>
      <c r="I285" s="7">
        <v>587012.16</v>
      </c>
      <c r="J285" s="7">
        <v>486053.84</v>
      </c>
      <c r="K285" s="7">
        <f t="shared" si="13"/>
        <v>1073066</v>
      </c>
      <c r="L285" s="7">
        <f t="shared" si="14"/>
        <v>5288686.6899999976</v>
      </c>
      <c r="M285" s="1"/>
    </row>
    <row r="286" spans="1:13" ht="45" customHeight="1" thickBot="1" x14ac:dyDescent="0.3">
      <c r="A286" s="6" t="s">
        <v>520</v>
      </c>
      <c r="B286" s="15" t="s">
        <v>521</v>
      </c>
      <c r="C286" s="16"/>
      <c r="D286" s="7">
        <v>10106288.029999999</v>
      </c>
      <c r="E286" s="7">
        <v>80000</v>
      </c>
      <c r="F286" s="7">
        <v>4964197.62</v>
      </c>
      <c r="G286" s="7">
        <f t="shared" si="12"/>
        <v>5222090.4099999992</v>
      </c>
      <c r="H286" s="7">
        <v>290</v>
      </c>
      <c r="I286" s="7">
        <v>381844.76</v>
      </c>
      <c r="J286" s="7">
        <v>1962747.02</v>
      </c>
      <c r="K286" s="7">
        <f t="shared" si="13"/>
        <v>2344881.7800000003</v>
      </c>
      <c r="L286" s="7">
        <f t="shared" si="14"/>
        <v>2877208.629999999</v>
      </c>
      <c r="M286" s="1"/>
    </row>
    <row r="287" spans="1:13" ht="33.950000000000003" customHeight="1" thickBot="1" x14ac:dyDescent="0.3">
      <c r="A287" s="6" t="s">
        <v>522</v>
      </c>
      <c r="B287" s="15" t="s">
        <v>523</v>
      </c>
      <c r="C287" s="16"/>
      <c r="D287" s="7">
        <v>10106288.029999999</v>
      </c>
      <c r="E287" s="7">
        <v>80000</v>
      </c>
      <c r="F287" s="7">
        <v>4964197.62</v>
      </c>
      <c r="G287" s="7">
        <f t="shared" si="12"/>
        <v>5222090.4099999992</v>
      </c>
      <c r="H287" s="7">
        <v>290</v>
      </c>
      <c r="I287" s="7">
        <v>381844.76</v>
      </c>
      <c r="J287" s="7">
        <v>1962747.02</v>
      </c>
      <c r="K287" s="7">
        <f t="shared" si="13"/>
        <v>2344881.7800000003</v>
      </c>
      <c r="L287" s="7">
        <f t="shared" si="14"/>
        <v>2877208.629999999</v>
      </c>
      <c r="M287" s="1"/>
    </row>
    <row r="288" spans="1:13" ht="45" customHeight="1" thickBot="1" x14ac:dyDescent="0.3">
      <c r="A288" s="6" t="s">
        <v>524</v>
      </c>
      <c r="B288" s="15" t="s">
        <v>525</v>
      </c>
      <c r="C288" s="16"/>
      <c r="D288" s="7">
        <v>71311324.390000001</v>
      </c>
      <c r="E288" s="7">
        <v>2159299.09</v>
      </c>
      <c r="F288" s="7">
        <v>49679124.25</v>
      </c>
      <c r="G288" s="7">
        <f t="shared" si="12"/>
        <v>23791499.230000004</v>
      </c>
      <c r="H288" s="7">
        <v>0</v>
      </c>
      <c r="I288" s="7">
        <v>1444882.97</v>
      </c>
      <c r="J288" s="7">
        <v>5538058.7400000002</v>
      </c>
      <c r="K288" s="7">
        <f t="shared" si="13"/>
        <v>6982941.71</v>
      </c>
      <c r="L288" s="7">
        <f t="shared" si="14"/>
        <v>16808557.520000003</v>
      </c>
      <c r="M288" s="1"/>
    </row>
    <row r="289" spans="1:13" ht="45" customHeight="1" thickBot="1" x14ac:dyDescent="0.3">
      <c r="A289" s="6" t="s">
        <v>526</v>
      </c>
      <c r="B289" s="15" t="s">
        <v>527</v>
      </c>
      <c r="C289" s="16"/>
      <c r="D289" s="7">
        <v>53913867.93</v>
      </c>
      <c r="E289" s="7">
        <v>2159299.09</v>
      </c>
      <c r="F289" s="7">
        <v>34358099.700000003</v>
      </c>
      <c r="G289" s="7">
        <f t="shared" si="12"/>
        <v>21715067.319999993</v>
      </c>
      <c r="H289" s="7">
        <v>0</v>
      </c>
      <c r="I289" s="7">
        <v>1341884.25</v>
      </c>
      <c r="J289" s="7">
        <v>5505578.7400000002</v>
      </c>
      <c r="K289" s="7">
        <f t="shared" si="13"/>
        <v>6847462.9900000002</v>
      </c>
      <c r="L289" s="7">
        <f t="shared" si="14"/>
        <v>14867604.329999993</v>
      </c>
      <c r="M289" s="1"/>
    </row>
    <row r="290" spans="1:13" ht="33.950000000000003" customHeight="1" thickBot="1" x14ac:dyDescent="0.3">
      <c r="A290" s="6" t="s">
        <v>528</v>
      </c>
      <c r="B290" s="15" t="s">
        <v>529</v>
      </c>
      <c r="C290" s="16"/>
      <c r="D290" s="7">
        <v>17397456.460000001</v>
      </c>
      <c r="E290" s="7">
        <v>0</v>
      </c>
      <c r="F290" s="7">
        <v>15321024.550000001</v>
      </c>
      <c r="G290" s="7">
        <f t="shared" si="12"/>
        <v>2076431.9100000001</v>
      </c>
      <c r="H290" s="7">
        <v>0</v>
      </c>
      <c r="I290" s="7">
        <v>102998.72</v>
      </c>
      <c r="J290" s="7">
        <v>32480</v>
      </c>
      <c r="K290" s="7">
        <f t="shared" si="13"/>
        <v>135478.72</v>
      </c>
      <c r="L290" s="7">
        <f t="shared" si="14"/>
        <v>1940953.1900000002</v>
      </c>
      <c r="M290" s="1"/>
    </row>
    <row r="291" spans="1:13" ht="45" customHeight="1" thickBot="1" x14ac:dyDescent="0.3">
      <c r="A291" s="6" t="s">
        <v>530</v>
      </c>
      <c r="B291" s="15" t="s">
        <v>531</v>
      </c>
      <c r="C291" s="16"/>
      <c r="D291" s="7">
        <v>150000</v>
      </c>
      <c r="E291" s="7">
        <v>0</v>
      </c>
      <c r="F291" s="7">
        <v>42000</v>
      </c>
      <c r="G291" s="7">
        <f t="shared" si="12"/>
        <v>108000</v>
      </c>
      <c r="H291" s="7">
        <v>36874.800000000003</v>
      </c>
      <c r="I291" s="7">
        <v>17052</v>
      </c>
      <c r="J291" s="7">
        <v>0</v>
      </c>
      <c r="K291" s="7">
        <f t="shared" si="13"/>
        <v>53926.8</v>
      </c>
      <c r="L291" s="7">
        <f t="shared" si="14"/>
        <v>54073.2</v>
      </c>
      <c r="M291" s="1"/>
    </row>
    <row r="292" spans="1:13" ht="33.950000000000003" customHeight="1" thickBot="1" x14ac:dyDescent="0.3">
      <c r="A292" s="6" t="s">
        <v>532</v>
      </c>
      <c r="B292" s="15" t="s">
        <v>533</v>
      </c>
      <c r="C292" s="16"/>
      <c r="D292" s="7">
        <v>150000</v>
      </c>
      <c r="E292" s="7">
        <v>0</v>
      </c>
      <c r="F292" s="7">
        <v>42000</v>
      </c>
      <c r="G292" s="7">
        <f t="shared" si="12"/>
        <v>108000</v>
      </c>
      <c r="H292" s="7">
        <v>36874.800000000003</v>
      </c>
      <c r="I292" s="7">
        <v>17052</v>
      </c>
      <c r="J292" s="7">
        <v>0</v>
      </c>
      <c r="K292" s="7">
        <f t="shared" si="13"/>
        <v>53926.8</v>
      </c>
      <c r="L292" s="7">
        <f t="shared" si="14"/>
        <v>54073.2</v>
      </c>
      <c r="M292" s="1"/>
    </row>
    <row r="293" spans="1:13" ht="21.95" customHeight="1" thickBot="1" x14ac:dyDescent="0.3">
      <c r="A293" s="6" t="s">
        <v>534</v>
      </c>
      <c r="B293" s="15" t="s">
        <v>535</v>
      </c>
      <c r="C293" s="16"/>
      <c r="D293" s="7">
        <v>213689018.91</v>
      </c>
      <c r="E293" s="7">
        <v>94720469.079999998</v>
      </c>
      <c r="F293" s="7">
        <v>67931562</v>
      </c>
      <c r="G293" s="7">
        <f t="shared" si="12"/>
        <v>240477925.99000001</v>
      </c>
      <c r="H293" s="7">
        <v>2467260.16</v>
      </c>
      <c r="I293" s="7">
        <v>16240612.84</v>
      </c>
      <c r="J293" s="7">
        <v>192626526.28</v>
      </c>
      <c r="K293" s="7">
        <f t="shared" si="13"/>
        <v>211334399.28</v>
      </c>
      <c r="L293" s="7">
        <f t="shared" si="14"/>
        <v>29143526.710000008</v>
      </c>
      <c r="M293" s="1"/>
    </row>
    <row r="294" spans="1:13" ht="33.950000000000003" customHeight="1" thickBot="1" x14ac:dyDescent="0.3">
      <c r="A294" s="6" t="s">
        <v>536</v>
      </c>
      <c r="B294" s="15" t="s">
        <v>537</v>
      </c>
      <c r="C294" s="16"/>
      <c r="D294" s="7">
        <v>213689018.91</v>
      </c>
      <c r="E294" s="7">
        <v>94720469.079999998</v>
      </c>
      <c r="F294" s="7">
        <v>67931562</v>
      </c>
      <c r="G294" s="7">
        <f t="shared" si="12"/>
        <v>240477925.99000001</v>
      </c>
      <c r="H294" s="7">
        <v>2467260.16</v>
      </c>
      <c r="I294" s="7">
        <v>16240612.84</v>
      </c>
      <c r="J294" s="7">
        <v>192626526.28</v>
      </c>
      <c r="K294" s="7">
        <f t="shared" si="13"/>
        <v>211334399.28</v>
      </c>
      <c r="L294" s="7">
        <f t="shared" si="14"/>
        <v>29143526.710000008</v>
      </c>
      <c r="M294" s="1"/>
    </row>
    <row r="295" spans="1:13" ht="45" customHeight="1" thickBot="1" x14ac:dyDescent="0.3">
      <c r="A295" s="6" t="s">
        <v>538</v>
      </c>
      <c r="B295" s="15" t="s">
        <v>539</v>
      </c>
      <c r="C295" s="16"/>
      <c r="D295" s="7">
        <v>32169826.489999998</v>
      </c>
      <c r="E295" s="7">
        <v>2024988.45</v>
      </c>
      <c r="F295" s="7">
        <v>13836096.34</v>
      </c>
      <c r="G295" s="7">
        <f t="shared" si="12"/>
        <v>20358718.599999998</v>
      </c>
      <c r="H295" s="7">
        <v>42070.82</v>
      </c>
      <c r="I295" s="7">
        <v>2364470.34</v>
      </c>
      <c r="J295" s="7">
        <v>4845069</v>
      </c>
      <c r="K295" s="7">
        <f t="shared" si="13"/>
        <v>7251610.1600000001</v>
      </c>
      <c r="L295" s="7">
        <f t="shared" si="14"/>
        <v>13107108.439999998</v>
      </c>
      <c r="M295" s="1"/>
    </row>
    <row r="296" spans="1:13" ht="45" customHeight="1" thickBot="1" x14ac:dyDescent="0.3">
      <c r="A296" s="6" t="s">
        <v>540</v>
      </c>
      <c r="B296" s="15" t="s">
        <v>541</v>
      </c>
      <c r="C296" s="16"/>
      <c r="D296" s="7">
        <v>32169826.489999998</v>
      </c>
      <c r="E296" s="7">
        <v>2024988.45</v>
      </c>
      <c r="F296" s="7">
        <v>13836096.34</v>
      </c>
      <c r="G296" s="7">
        <f t="shared" si="12"/>
        <v>20358718.599999998</v>
      </c>
      <c r="H296" s="7">
        <v>42070.82</v>
      </c>
      <c r="I296" s="7">
        <v>2364470.34</v>
      </c>
      <c r="J296" s="7">
        <v>4845069</v>
      </c>
      <c r="K296" s="7">
        <f t="shared" si="13"/>
        <v>7251610.1600000001</v>
      </c>
      <c r="L296" s="7">
        <f t="shared" si="14"/>
        <v>13107108.439999998</v>
      </c>
      <c r="M296" s="1"/>
    </row>
    <row r="297" spans="1:13" ht="21.95" customHeight="1" thickBot="1" x14ac:dyDescent="0.3">
      <c r="A297" s="6" t="s">
        <v>542</v>
      </c>
      <c r="B297" s="15" t="s">
        <v>543</v>
      </c>
      <c r="C297" s="16"/>
      <c r="D297" s="7">
        <v>328797081.39999998</v>
      </c>
      <c r="E297" s="7">
        <v>29353474.899999999</v>
      </c>
      <c r="F297" s="7">
        <v>7291751.5300000003</v>
      </c>
      <c r="G297" s="7">
        <f t="shared" si="12"/>
        <v>350858804.76999998</v>
      </c>
      <c r="H297" s="7">
        <v>449157.79</v>
      </c>
      <c r="I297" s="7">
        <v>67359434.019999996</v>
      </c>
      <c r="J297" s="7">
        <v>262177640.47</v>
      </c>
      <c r="K297" s="7">
        <f t="shared" si="13"/>
        <v>329986232.27999997</v>
      </c>
      <c r="L297" s="7">
        <f t="shared" si="14"/>
        <v>20872572.49000001</v>
      </c>
      <c r="M297" s="1"/>
    </row>
    <row r="298" spans="1:13" ht="21.95" customHeight="1" thickBot="1" x14ac:dyDescent="0.3">
      <c r="A298" s="6" t="s">
        <v>544</v>
      </c>
      <c r="B298" s="15" t="s">
        <v>545</v>
      </c>
      <c r="C298" s="16"/>
      <c r="D298" s="7">
        <v>328797081.39999998</v>
      </c>
      <c r="E298" s="7">
        <v>29353474.899999999</v>
      </c>
      <c r="F298" s="7">
        <v>7291751.5300000003</v>
      </c>
      <c r="G298" s="7">
        <f t="shared" si="12"/>
        <v>350858804.76999998</v>
      </c>
      <c r="H298" s="7">
        <v>449157.79</v>
      </c>
      <c r="I298" s="7">
        <v>67359434.019999996</v>
      </c>
      <c r="J298" s="7">
        <v>262177640.47</v>
      </c>
      <c r="K298" s="7">
        <f t="shared" si="13"/>
        <v>329986232.27999997</v>
      </c>
      <c r="L298" s="7">
        <f t="shared" si="14"/>
        <v>20872572.49000001</v>
      </c>
      <c r="M298" s="1"/>
    </row>
    <row r="299" spans="1:13" ht="21.95" customHeight="1" thickBot="1" x14ac:dyDescent="0.3">
      <c r="A299" s="6" t="s">
        <v>546</v>
      </c>
      <c r="B299" s="15" t="s">
        <v>547</v>
      </c>
      <c r="C299" s="16"/>
      <c r="D299" s="7">
        <v>15492305.289999999</v>
      </c>
      <c r="E299" s="7">
        <v>1063630.47</v>
      </c>
      <c r="F299" s="7">
        <v>4964532.13</v>
      </c>
      <c r="G299" s="7">
        <f t="shared" si="12"/>
        <v>11591403.629999999</v>
      </c>
      <c r="H299" s="7">
        <v>502746.2</v>
      </c>
      <c r="I299" s="7">
        <v>2316127.38</v>
      </c>
      <c r="J299" s="7">
        <v>6216924.6799999997</v>
      </c>
      <c r="K299" s="7">
        <f t="shared" si="13"/>
        <v>9035798.2599999998</v>
      </c>
      <c r="L299" s="7">
        <f t="shared" si="14"/>
        <v>2555605.3699999992</v>
      </c>
      <c r="M299" s="1"/>
    </row>
    <row r="300" spans="1:13" ht="12" customHeight="1" thickBot="1" x14ac:dyDescent="0.3">
      <c r="A300" s="6" t="s">
        <v>548</v>
      </c>
      <c r="B300" s="15" t="s">
        <v>549</v>
      </c>
      <c r="C300" s="16"/>
      <c r="D300" s="7">
        <v>15492305.289999999</v>
      </c>
      <c r="E300" s="7">
        <v>1063630.47</v>
      </c>
      <c r="F300" s="7">
        <v>4964532.13</v>
      </c>
      <c r="G300" s="7">
        <f t="shared" si="12"/>
        <v>11591403.629999999</v>
      </c>
      <c r="H300" s="7">
        <v>502746.2</v>
      </c>
      <c r="I300" s="7">
        <v>2316127.38</v>
      </c>
      <c r="J300" s="7">
        <v>6216924.6799999997</v>
      </c>
      <c r="K300" s="7">
        <f t="shared" si="13"/>
        <v>9035798.2599999998</v>
      </c>
      <c r="L300" s="7">
        <f t="shared" si="14"/>
        <v>2555605.3699999992</v>
      </c>
      <c r="M300" s="1"/>
    </row>
    <row r="301" spans="1:13" ht="21.95" customHeight="1" thickBot="1" x14ac:dyDescent="0.3">
      <c r="A301" s="6" t="s">
        <v>550</v>
      </c>
      <c r="B301" s="15" t="s">
        <v>551</v>
      </c>
      <c r="C301" s="16"/>
      <c r="D301" s="7">
        <v>301472908.22000003</v>
      </c>
      <c r="E301" s="7">
        <v>543974300.63999999</v>
      </c>
      <c r="F301" s="7">
        <v>119551123.41</v>
      </c>
      <c r="G301" s="7">
        <f t="shared" si="12"/>
        <v>725896085.45000005</v>
      </c>
      <c r="H301" s="7">
        <v>0</v>
      </c>
      <c r="I301" s="7">
        <v>99495.22</v>
      </c>
      <c r="J301" s="7">
        <v>530857205.23000002</v>
      </c>
      <c r="K301" s="7">
        <f t="shared" si="13"/>
        <v>530956700.45000005</v>
      </c>
      <c r="L301" s="7">
        <f t="shared" si="14"/>
        <v>194939385</v>
      </c>
      <c r="M301" s="1"/>
    </row>
    <row r="302" spans="1:13" ht="57" customHeight="1" thickBot="1" x14ac:dyDescent="0.3">
      <c r="A302" s="6" t="s">
        <v>552</v>
      </c>
      <c r="B302" s="15" t="s">
        <v>553</v>
      </c>
      <c r="C302" s="16"/>
      <c r="D302" s="7">
        <v>296403853.74000001</v>
      </c>
      <c r="E302" s="7">
        <v>398992246.63999999</v>
      </c>
      <c r="F302" s="7">
        <v>118398260.66</v>
      </c>
      <c r="G302" s="7">
        <f t="shared" si="12"/>
        <v>576997839.72000003</v>
      </c>
      <c r="H302" s="7">
        <v>0</v>
      </c>
      <c r="I302" s="7">
        <v>92495.2</v>
      </c>
      <c r="J302" s="7">
        <v>400333508.79000002</v>
      </c>
      <c r="K302" s="7">
        <f t="shared" si="13"/>
        <v>400426003.99000001</v>
      </c>
      <c r="L302" s="7">
        <f t="shared" si="14"/>
        <v>176571835.73000002</v>
      </c>
      <c r="M302" s="1"/>
    </row>
    <row r="303" spans="1:13" ht="21.95" customHeight="1" thickBot="1" x14ac:dyDescent="0.3">
      <c r="A303" s="6" t="s">
        <v>554</v>
      </c>
      <c r="B303" s="15" t="s">
        <v>555</v>
      </c>
      <c r="C303" s="16"/>
      <c r="D303" s="7">
        <v>270614944.06999999</v>
      </c>
      <c r="E303" s="7">
        <v>397950332</v>
      </c>
      <c r="F303" s="7">
        <v>108470548.59</v>
      </c>
      <c r="G303" s="7">
        <f t="shared" si="12"/>
        <v>560094727.4799999</v>
      </c>
      <c r="H303" s="7">
        <v>0</v>
      </c>
      <c r="I303" s="7">
        <v>0</v>
      </c>
      <c r="J303" s="7">
        <v>397105025.07999998</v>
      </c>
      <c r="K303" s="7">
        <f t="shared" si="13"/>
        <v>397105025.07999998</v>
      </c>
      <c r="L303" s="7">
        <f t="shared" si="14"/>
        <v>162989702.39999992</v>
      </c>
      <c r="M303" s="1"/>
    </row>
    <row r="304" spans="1:13" ht="33.950000000000003" customHeight="1" thickBot="1" x14ac:dyDescent="0.3">
      <c r="A304" s="6" t="s">
        <v>556</v>
      </c>
      <c r="B304" s="15" t="s">
        <v>557</v>
      </c>
      <c r="C304" s="16"/>
      <c r="D304" s="7">
        <v>25788909.670000002</v>
      </c>
      <c r="E304" s="7">
        <v>1041914.64</v>
      </c>
      <c r="F304" s="7">
        <v>9927712.0700000003</v>
      </c>
      <c r="G304" s="7">
        <f t="shared" si="12"/>
        <v>16903112.240000002</v>
      </c>
      <c r="H304" s="7">
        <v>0</v>
      </c>
      <c r="I304" s="7">
        <v>92495.2</v>
      </c>
      <c r="J304" s="7">
        <v>3228483.71</v>
      </c>
      <c r="K304" s="7">
        <f t="shared" si="13"/>
        <v>3320978.91</v>
      </c>
      <c r="L304" s="7">
        <f t="shared" si="14"/>
        <v>13582133.330000002</v>
      </c>
      <c r="M304" s="1"/>
    </row>
    <row r="305" spans="1:13" ht="45" customHeight="1" thickBot="1" x14ac:dyDescent="0.3">
      <c r="A305" s="6" t="s">
        <v>558</v>
      </c>
      <c r="B305" s="15" t="s">
        <v>559</v>
      </c>
      <c r="C305" s="16"/>
      <c r="D305" s="7">
        <v>1953911</v>
      </c>
      <c r="E305" s="7">
        <v>0</v>
      </c>
      <c r="F305" s="7">
        <v>597480.68000000005</v>
      </c>
      <c r="G305" s="7">
        <f t="shared" si="12"/>
        <v>1356430.3199999998</v>
      </c>
      <c r="H305" s="7">
        <v>0</v>
      </c>
      <c r="I305" s="7">
        <v>0</v>
      </c>
      <c r="J305" s="7">
        <v>0</v>
      </c>
      <c r="K305" s="7">
        <f t="shared" si="13"/>
        <v>0</v>
      </c>
      <c r="L305" s="7">
        <f t="shared" si="14"/>
        <v>1356430.3199999998</v>
      </c>
      <c r="M305" s="1"/>
    </row>
    <row r="306" spans="1:13" ht="21.95" customHeight="1" thickBot="1" x14ac:dyDescent="0.3">
      <c r="A306" s="6" t="s">
        <v>560</v>
      </c>
      <c r="B306" s="15" t="s">
        <v>561</v>
      </c>
      <c r="C306" s="16"/>
      <c r="D306" s="7">
        <v>1953911</v>
      </c>
      <c r="E306" s="7">
        <v>0</v>
      </c>
      <c r="F306" s="7">
        <v>597480.68000000005</v>
      </c>
      <c r="G306" s="7">
        <f t="shared" si="12"/>
        <v>1356430.3199999998</v>
      </c>
      <c r="H306" s="7">
        <v>0</v>
      </c>
      <c r="I306" s="7">
        <v>0</v>
      </c>
      <c r="J306" s="7">
        <v>0</v>
      </c>
      <c r="K306" s="7">
        <f t="shared" si="13"/>
        <v>0</v>
      </c>
      <c r="L306" s="7">
        <f t="shared" si="14"/>
        <v>1356430.3199999998</v>
      </c>
      <c r="M306" s="1"/>
    </row>
    <row r="307" spans="1:13" ht="45" customHeight="1" thickBot="1" x14ac:dyDescent="0.3">
      <c r="A307" s="6" t="s">
        <v>562</v>
      </c>
      <c r="B307" s="15" t="s">
        <v>563</v>
      </c>
      <c r="C307" s="16"/>
      <c r="D307" s="7">
        <v>0</v>
      </c>
      <c r="E307" s="7">
        <v>81200000</v>
      </c>
      <c r="F307" s="7">
        <v>0</v>
      </c>
      <c r="G307" s="7">
        <f t="shared" si="12"/>
        <v>81200000</v>
      </c>
      <c r="H307" s="7">
        <v>0</v>
      </c>
      <c r="I307" s="7">
        <v>0</v>
      </c>
      <c r="J307" s="7">
        <v>75883252.989999995</v>
      </c>
      <c r="K307" s="7">
        <f t="shared" si="13"/>
        <v>75883252.989999995</v>
      </c>
      <c r="L307" s="7">
        <f t="shared" si="14"/>
        <v>5316747.0100000054</v>
      </c>
      <c r="M307" s="1"/>
    </row>
    <row r="308" spans="1:13" ht="45" customHeight="1" thickBot="1" x14ac:dyDescent="0.3">
      <c r="A308" s="6" t="s">
        <v>564</v>
      </c>
      <c r="B308" s="15" t="s">
        <v>563</v>
      </c>
      <c r="C308" s="16"/>
      <c r="D308" s="7">
        <v>0</v>
      </c>
      <c r="E308" s="7">
        <v>81200000</v>
      </c>
      <c r="F308" s="7">
        <v>0</v>
      </c>
      <c r="G308" s="7">
        <f t="shared" si="12"/>
        <v>81200000</v>
      </c>
      <c r="H308" s="7">
        <v>0</v>
      </c>
      <c r="I308" s="7">
        <v>0</v>
      </c>
      <c r="J308" s="7">
        <v>75883252.989999995</v>
      </c>
      <c r="K308" s="7">
        <f t="shared" si="13"/>
        <v>75883252.989999995</v>
      </c>
      <c r="L308" s="7">
        <f t="shared" si="14"/>
        <v>5316747.0100000054</v>
      </c>
      <c r="M308" s="1"/>
    </row>
    <row r="309" spans="1:13" ht="21.95" customHeight="1" thickBot="1" x14ac:dyDescent="0.3">
      <c r="A309" s="6" t="s">
        <v>565</v>
      </c>
      <c r="B309" s="15" t="s">
        <v>566</v>
      </c>
      <c r="C309" s="16"/>
      <c r="D309" s="7">
        <v>1618921.76</v>
      </c>
      <c r="E309" s="7">
        <v>0</v>
      </c>
      <c r="F309" s="7">
        <v>358239.24</v>
      </c>
      <c r="G309" s="7">
        <f t="shared" si="12"/>
        <v>1260682.52</v>
      </c>
      <c r="H309" s="7">
        <v>0</v>
      </c>
      <c r="I309" s="7">
        <v>7000.02</v>
      </c>
      <c r="J309" s="7">
        <v>440433.66</v>
      </c>
      <c r="K309" s="7">
        <f t="shared" si="13"/>
        <v>447433.68</v>
      </c>
      <c r="L309" s="7">
        <f t="shared" si="14"/>
        <v>813248.84000000008</v>
      </c>
      <c r="M309" s="1"/>
    </row>
    <row r="310" spans="1:13" ht="12" customHeight="1" thickBot="1" x14ac:dyDescent="0.3">
      <c r="A310" s="6" t="s">
        <v>567</v>
      </c>
      <c r="B310" s="15" t="s">
        <v>568</v>
      </c>
      <c r="C310" s="16"/>
      <c r="D310" s="7">
        <v>1618921.76</v>
      </c>
      <c r="E310" s="7">
        <v>0</v>
      </c>
      <c r="F310" s="7">
        <v>358239.24</v>
      </c>
      <c r="G310" s="7">
        <f t="shared" si="12"/>
        <v>1260682.52</v>
      </c>
      <c r="H310" s="7">
        <v>0</v>
      </c>
      <c r="I310" s="7">
        <v>7000.02</v>
      </c>
      <c r="J310" s="7">
        <v>440433.66</v>
      </c>
      <c r="K310" s="7">
        <f t="shared" si="13"/>
        <v>447433.68</v>
      </c>
      <c r="L310" s="7">
        <f t="shared" si="14"/>
        <v>813248.84000000008</v>
      </c>
      <c r="M310" s="1"/>
    </row>
    <row r="311" spans="1:13" ht="21.95" customHeight="1" thickBot="1" x14ac:dyDescent="0.3">
      <c r="A311" s="6" t="s">
        <v>569</v>
      </c>
      <c r="B311" s="15" t="s">
        <v>570</v>
      </c>
      <c r="C311" s="16"/>
      <c r="D311" s="7">
        <v>283120</v>
      </c>
      <c r="E311" s="7">
        <v>0</v>
      </c>
      <c r="F311" s="7">
        <v>128813.19</v>
      </c>
      <c r="G311" s="7">
        <f t="shared" si="12"/>
        <v>154306.81</v>
      </c>
      <c r="H311" s="7">
        <v>0</v>
      </c>
      <c r="I311" s="7">
        <v>0</v>
      </c>
      <c r="J311" s="7">
        <v>0</v>
      </c>
      <c r="K311" s="7">
        <f t="shared" si="13"/>
        <v>0</v>
      </c>
      <c r="L311" s="7">
        <f t="shared" si="14"/>
        <v>154306.81</v>
      </c>
      <c r="M311" s="1"/>
    </row>
    <row r="312" spans="1:13" ht="21.95" customHeight="1" thickBot="1" x14ac:dyDescent="0.3">
      <c r="A312" s="6" t="s">
        <v>571</v>
      </c>
      <c r="B312" s="15" t="s">
        <v>572</v>
      </c>
      <c r="C312" s="16"/>
      <c r="D312" s="7">
        <v>283120</v>
      </c>
      <c r="E312" s="7">
        <v>0</v>
      </c>
      <c r="F312" s="7">
        <v>128813.19</v>
      </c>
      <c r="G312" s="7">
        <f t="shared" si="12"/>
        <v>154306.81</v>
      </c>
      <c r="H312" s="7">
        <v>0</v>
      </c>
      <c r="I312" s="7">
        <v>0</v>
      </c>
      <c r="J312" s="7">
        <v>0</v>
      </c>
      <c r="K312" s="7">
        <f t="shared" si="13"/>
        <v>0</v>
      </c>
      <c r="L312" s="7">
        <f t="shared" si="14"/>
        <v>154306.81</v>
      </c>
      <c r="M312" s="1"/>
    </row>
    <row r="313" spans="1:13" ht="45" customHeight="1" thickBot="1" x14ac:dyDescent="0.3">
      <c r="A313" s="6" t="s">
        <v>573</v>
      </c>
      <c r="B313" s="15" t="s">
        <v>574</v>
      </c>
      <c r="C313" s="16"/>
      <c r="D313" s="7">
        <v>603638.72</v>
      </c>
      <c r="E313" s="7">
        <v>43674000</v>
      </c>
      <c r="F313" s="7">
        <v>59520</v>
      </c>
      <c r="G313" s="7">
        <f t="shared" si="12"/>
        <v>44218118.719999999</v>
      </c>
      <c r="H313" s="7">
        <v>0</v>
      </c>
      <c r="I313" s="7">
        <v>0</v>
      </c>
      <c r="J313" s="7">
        <v>35540822.350000001</v>
      </c>
      <c r="K313" s="7">
        <f t="shared" si="13"/>
        <v>35540822.350000001</v>
      </c>
      <c r="L313" s="7">
        <f t="shared" si="14"/>
        <v>8677296.3699999973</v>
      </c>
      <c r="M313" s="1"/>
    </row>
    <row r="314" spans="1:13" ht="33.950000000000003" customHeight="1" thickBot="1" x14ac:dyDescent="0.3">
      <c r="A314" s="6" t="s">
        <v>575</v>
      </c>
      <c r="B314" s="15" t="s">
        <v>576</v>
      </c>
      <c r="C314" s="16"/>
      <c r="D314" s="7">
        <v>603638.72</v>
      </c>
      <c r="E314" s="7">
        <v>43674000</v>
      </c>
      <c r="F314" s="7">
        <v>59520</v>
      </c>
      <c r="G314" s="7">
        <f t="shared" si="12"/>
        <v>44218118.719999999</v>
      </c>
      <c r="H314" s="7">
        <v>0</v>
      </c>
      <c r="I314" s="7">
        <v>0</v>
      </c>
      <c r="J314" s="7">
        <v>35540822.350000001</v>
      </c>
      <c r="K314" s="7">
        <f t="shared" si="13"/>
        <v>35540822.350000001</v>
      </c>
      <c r="L314" s="7">
        <f t="shared" si="14"/>
        <v>8677296.3699999973</v>
      </c>
      <c r="M314" s="1"/>
    </row>
    <row r="315" spans="1:13" ht="21.95" customHeight="1" thickBot="1" x14ac:dyDescent="0.3">
      <c r="A315" s="6" t="s">
        <v>577</v>
      </c>
      <c r="B315" s="15" t="s">
        <v>578</v>
      </c>
      <c r="C315" s="16"/>
      <c r="D315" s="7">
        <v>609463</v>
      </c>
      <c r="E315" s="7">
        <v>20108054</v>
      </c>
      <c r="F315" s="7">
        <v>8809.64</v>
      </c>
      <c r="G315" s="7">
        <f t="shared" si="12"/>
        <v>20708707.359999999</v>
      </c>
      <c r="H315" s="7">
        <v>0</v>
      </c>
      <c r="I315" s="7">
        <v>0</v>
      </c>
      <c r="J315" s="7">
        <v>18659187.440000001</v>
      </c>
      <c r="K315" s="7">
        <f t="shared" si="13"/>
        <v>18659187.440000001</v>
      </c>
      <c r="L315" s="7">
        <f t="shared" si="14"/>
        <v>2049519.9199999981</v>
      </c>
      <c r="M315" s="1"/>
    </row>
    <row r="316" spans="1:13" ht="21.95" customHeight="1" thickBot="1" x14ac:dyDescent="0.3">
      <c r="A316" s="6" t="s">
        <v>579</v>
      </c>
      <c r="B316" s="15" t="s">
        <v>578</v>
      </c>
      <c r="C316" s="16"/>
      <c r="D316" s="7">
        <v>609463</v>
      </c>
      <c r="E316" s="7">
        <v>20108054</v>
      </c>
      <c r="F316" s="7">
        <v>8809.64</v>
      </c>
      <c r="G316" s="7">
        <f t="shared" si="12"/>
        <v>20708707.359999999</v>
      </c>
      <c r="H316" s="7">
        <v>0</v>
      </c>
      <c r="I316" s="7">
        <v>0</v>
      </c>
      <c r="J316" s="7">
        <v>18659187.440000001</v>
      </c>
      <c r="K316" s="7">
        <f t="shared" si="13"/>
        <v>18659187.440000001</v>
      </c>
      <c r="L316" s="7">
        <f t="shared" si="14"/>
        <v>2049519.9199999981</v>
      </c>
      <c r="M316" s="1"/>
    </row>
    <row r="317" spans="1:13" ht="21.95" customHeight="1" thickBot="1" x14ac:dyDescent="0.3">
      <c r="A317" s="6" t="s">
        <v>580</v>
      </c>
      <c r="B317" s="15" t="s">
        <v>581</v>
      </c>
      <c r="C317" s="16"/>
      <c r="D317" s="7">
        <v>89018069</v>
      </c>
      <c r="E317" s="7">
        <v>4409850.1500000004</v>
      </c>
      <c r="F317" s="7">
        <v>52145360.369999997</v>
      </c>
      <c r="G317" s="7">
        <f t="shared" si="12"/>
        <v>41282558.780000009</v>
      </c>
      <c r="H317" s="7">
        <v>352</v>
      </c>
      <c r="I317" s="7">
        <v>949472.86</v>
      </c>
      <c r="J317" s="7">
        <v>16677311.369999999</v>
      </c>
      <c r="K317" s="7">
        <f t="shared" si="13"/>
        <v>17627136.23</v>
      </c>
      <c r="L317" s="7">
        <f t="shared" si="14"/>
        <v>23655422.550000008</v>
      </c>
      <c r="M317" s="1"/>
    </row>
    <row r="318" spans="1:13" ht="12" customHeight="1" thickBot="1" x14ac:dyDescent="0.3">
      <c r="A318" s="6" t="s">
        <v>582</v>
      </c>
      <c r="B318" s="15" t="s">
        <v>583</v>
      </c>
      <c r="C318" s="16"/>
      <c r="D318" s="7">
        <v>7206270.1299999999</v>
      </c>
      <c r="E318" s="7">
        <v>20000</v>
      </c>
      <c r="F318" s="7">
        <v>3688030.17</v>
      </c>
      <c r="G318" s="7">
        <f t="shared" si="12"/>
        <v>3538239.96</v>
      </c>
      <c r="H318" s="7">
        <v>0</v>
      </c>
      <c r="I318" s="7">
        <v>0</v>
      </c>
      <c r="J318" s="7">
        <v>410707</v>
      </c>
      <c r="K318" s="7">
        <f t="shared" si="13"/>
        <v>410707</v>
      </c>
      <c r="L318" s="7">
        <f t="shared" si="14"/>
        <v>3127532.96</v>
      </c>
      <c r="M318" s="1"/>
    </row>
    <row r="319" spans="1:13" ht="12" customHeight="1" thickBot="1" x14ac:dyDescent="0.3">
      <c r="A319" s="6" t="s">
        <v>584</v>
      </c>
      <c r="B319" s="15" t="s">
        <v>585</v>
      </c>
      <c r="C319" s="16"/>
      <c r="D319" s="7">
        <v>7206270.1299999999</v>
      </c>
      <c r="E319" s="7">
        <v>20000</v>
      </c>
      <c r="F319" s="7">
        <v>3688030.17</v>
      </c>
      <c r="G319" s="7">
        <f t="shared" si="12"/>
        <v>3538239.96</v>
      </c>
      <c r="H319" s="7">
        <v>0</v>
      </c>
      <c r="I319" s="7">
        <v>0</v>
      </c>
      <c r="J319" s="7">
        <v>410707</v>
      </c>
      <c r="K319" s="7">
        <f t="shared" si="13"/>
        <v>410707</v>
      </c>
      <c r="L319" s="7">
        <f t="shared" si="14"/>
        <v>3127532.96</v>
      </c>
      <c r="M319" s="1"/>
    </row>
    <row r="320" spans="1:13" ht="12" customHeight="1" thickBot="1" x14ac:dyDescent="0.3">
      <c r="A320" s="6" t="s">
        <v>586</v>
      </c>
      <c r="B320" s="15" t="s">
        <v>587</v>
      </c>
      <c r="C320" s="16"/>
      <c r="D320" s="7">
        <v>20388383.370000001</v>
      </c>
      <c r="E320" s="7">
        <v>1750756.69</v>
      </c>
      <c r="F320" s="7">
        <v>6252435.9400000004</v>
      </c>
      <c r="G320" s="7">
        <f t="shared" si="12"/>
        <v>15886704.120000001</v>
      </c>
      <c r="H320" s="7">
        <v>352</v>
      </c>
      <c r="I320" s="7">
        <v>675043</v>
      </c>
      <c r="J320" s="7">
        <v>8327818.4800000004</v>
      </c>
      <c r="K320" s="7">
        <f t="shared" si="13"/>
        <v>9003213.4800000004</v>
      </c>
      <c r="L320" s="7">
        <f t="shared" si="14"/>
        <v>6883490.6400000006</v>
      </c>
      <c r="M320" s="1"/>
    </row>
    <row r="321" spans="1:13" ht="21.95" customHeight="1" thickBot="1" x14ac:dyDescent="0.3">
      <c r="A321" s="6" t="s">
        <v>588</v>
      </c>
      <c r="B321" s="15" t="s">
        <v>589</v>
      </c>
      <c r="C321" s="16"/>
      <c r="D321" s="7">
        <v>20388383.370000001</v>
      </c>
      <c r="E321" s="7">
        <v>1750756.69</v>
      </c>
      <c r="F321" s="7">
        <v>6252435.9400000004</v>
      </c>
      <c r="G321" s="7">
        <f t="shared" si="12"/>
        <v>15886704.120000001</v>
      </c>
      <c r="H321" s="7">
        <v>352</v>
      </c>
      <c r="I321" s="7">
        <v>675043</v>
      </c>
      <c r="J321" s="7">
        <v>8327818.4800000004</v>
      </c>
      <c r="K321" s="7">
        <f t="shared" si="13"/>
        <v>9003213.4800000004</v>
      </c>
      <c r="L321" s="7">
        <f t="shared" si="14"/>
        <v>6883490.6400000006</v>
      </c>
      <c r="M321" s="1"/>
    </row>
    <row r="322" spans="1:13" ht="21.95" customHeight="1" thickBot="1" x14ac:dyDescent="0.3">
      <c r="A322" s="6" t="s">
        <v>590</v>
      </c>
      <c r="B322" s="15" t="s">
        <v>591</v>
      </c>
      <c r="C322" s="16"/>
      <c r="D322" s="7">
        <v>209</v>
      </c>
      <c r="E322" s="7">
        <v>0</v>
      </c>
      <c r="F322" s="7">
        <v>0</v>
      </c>
      <c r="G322" s="7">
        <f t="shared" si="12"/>
        <v>209</v>
      </c>
      <c r="H322" s="7">
        <v>0</v>
      </c>
      <c r="I322" s="7">
        <v>0</v>
      </c>
      <c r="J322" s="7">
        <v>0</v>
      </c>
      <c r="K322" s="7">
        <f t="shared" si="13"/>
        <v>0</v>
      </c>
      <c r="L322" s="7">
        <f t="shared" si="14"/>
        <v>209</v>
      </c>
      <c r="M322" s="1"/>
    </row>
    <row r="323" spans="1:13" ht="21.95" customHeight="1" thickBot="1" x14ac:dyDescent="0.3">
      <c r="A323" s="6" t="s">
        <v>592</v>
      </c>
      <c r="B323" s="15" t="s">
        <v>591</v>
      </c>
      <c r="C323" s="16"/>
      <c r="D323" s="7">
        <v>209</v>
      </c>
      <c r="E323" s="7">
        <v>0</v>
      </c>
      <c r="F323" s="7">
        <v>0</v>
      </c>
      <c r="G323" s="7">
        <f t="shared" si="12"/>
        <v>209</v>
      </c>
      <c r="H323" s="7">
        <v>0</v>
      </c>
      <c r="I323" s="7">
        <v>0</v>
      </c>
      <c r="J323" s="7">
        <v>0</v>
      </c>
      <c r="K323" s="7">
        <f t="shared" si="13"/>
        <v>0</v>
      </c>
      <c r="L323" s="7">
        <f t="shared" si="14"/>
        <v>209</v>
      </c>
      <c r="M323" s="1"/>
    </row>
    <row r="324" spans="1:13" ht="12" customHeight="1" thickBot="1" x14ac:dyDescent="0.3">
      <c r="A324" s="6" t="s">
        <v>593</v>
      </c>
      <c r="B324" s="15" t="s">
        <v>594</v>
      </c>
      <c r="C324" s="16"/>
      <c r="D324" s="7">
        <v>42605874.289999999</v>
      </c>
      <c r="E324" s="7">
        <v>1112106.23</v>
      </c>
      <c r="F324" s="7">
        <v>36710240.130000003</v>
      </c>
      <c r="G324" s="7">
        <f t="shared" si="12"/>
        <v>7007740.3899999931</v>
      </c>
      <c r="H324" s="7">
        <v>0</v>
      </c>
      <c r="I324" s="7">
        <v>31935.01</v>
      </c>
      <c r="J324" s="7">
        <v>1755481.91</v>
      </c>
      <c r="K324" s="7">
        <f t="shared" si="13"/>
        <v>1787416.92</v>
      </c>
      <c r="L324" s="7">
        <f t="shared" si="14"/>
        <v>5220323.4699999932</v>
      </c>
      <c r="M324" s="1"/>
    </row>
    <row r="325" spans="1:13" ht="21.95" customHeight="1" thickBot="1" x14ac:dyDescent="0.3">
      <c r="A325" s="6" t="s">
        <v>595</v>
      </c>
      <c r="B325" s="15" t="s">
        <v>596</v>
      </c>
      <c r="C325" s="16"/>
      <c r="D325" s="7">
        <v>41020322.270000003</v>
      </c>
      <c r="E325" s="7">
        <v>928275.85</v>
      </c>
      <c r="F325" s="7">
        <v>36141452.659999996</v>
      </c>
      <c r="G325" s="7">
        <f t="shared" si="12"/>
        <v>5807145.4600000083</v>
      </c>
      <c r="H325" s="7">
        <v>0</v>
      </c>
      <c r="I325" s="7">
        <v>30135.01</v>
      </c>
      <c r="J325" s="7">
        <v>1253330.0900000001</v>
      </c>
      <c r="K325" s="7">
        <f t="shared" si="13"/>
        <v>1283465.1000000001</v>
      </c>
      <c r="L325" s="7">
        <f t="shared" si="14"/>
        <v>4523680.3600000087</v>
      </c>
      <c r="M325" s="1"/>
    </row>
    <row r="326" spans="1:13" ht="21.95" customHeight="1" thickBot="1" x14ac:dyDescent="0.3">
      <c r="A326" s="6" t="s">
        <v>597</v>
      </c>
      <c r="B326" s="15" t="s">
        <v>598</v>
      </c>
      <c r="C326" s="16"/>
      <c r="D326" s="7">
        <v>1585552.02</v>
      </c>
      <c r="E326" s="7">
        <v>183830.38</v>
      </c>
      <c r="F326" s="7">
        <v>568787.47</v>
      </c>
      <c r="G326" s="7">
        <f t="shared" si="12"/>
        <v>1200594.93</v>
      </c>
      <c r="H326" s="7">
        <v>0</v>
      </c>
      <c r="I326" s="7">
        <v>1800</v>
      </c>
      <c r="J326" s="7">
        <v>502151.82</v>
      </c>
      <c r="K326" s="7">
        <f t="shared" si="13"/>
        <v>503951.82</v>
      </c>
      <c r="L326" s="7">
        <f t="shared" si="14"/>
        <v>696643.10999999987</v>
      </c>
      <c r="M326" s="1"/>
    </row>
    <row r="327" spans="1:13" ht="12" customHeight="1" thickBot="1" x14ac:dyDescent="0.3">
      <c r="A327" s="6" t="s">
        <v>599</v>
      </c>
      <c r="B327" s="15" t="s">
        <v>600</v>
      </c>
      <c r="C327" s="16"/>
      <c r="D327" s="7">
        <v>4685210.78</v>
      </c>
      <c r="E327" s="7">
        <v>57400</v>
      </c>
      <c r="F327" s="7">
        <v>2185512.12</v>
      </c>
      <c r="G327" s="7">
        <f t="shared" si="12"/>
        <v>2557098.66</v>
      </c>
      <c r="H327" s="7">
        <v>0</v>
      </c>
      <c r="I327" s="7">
        <v>0</v>
      </c>
      <c r="J327" s="7">
        <v>512707.09</v>
      </c>
      <c r="K327" s="7">
        <f t="shared" si="13"/>
        <v>512707.09</v>
      </c>
      <c r="L327" s="7">
        <f t="shared" si="14"/>
        <v>2044391.57</v>
      </c>
      <c r="M327" s="1"/>
    </row>
    <row r="328" spans="1:13" ht="21.95" customHeight="1" thickBot="1" x14ac:dyDescent="0.3">
      <c r="A328" s="6" t="s">
        <v>601</v>
      </c>
      <c r="B328" s="15" t="s">
        <v>602</v>
      </c>
      <c r="C328" s="16"/>
      <c r="D328" s="7">
        <v>2139733.2799999998</v>
      </c>
      <c r="E328" s="7">
        <v>12400</v>
      </c>
      <c r="F328" s="7">
        <v>890351.82</v>
      </c>
      <c r="G328" s="7">
        <f t="shared" si="12"/>
        <v>1261781.46</v>
      </c>
      <c r="H328" s="7">
        <v>0</v>
      </c>
      <c r="I328" s="7">
        <v>0</v>
      </c>
      <c r="J328" s="7">
        <v>167910.06</v>
      </c>
      <c r="K328" s="7">
        <f t="shared" si="13"/>
        <v>167910.06</v>
      </c>
      <c r="L328" s="7">
        <f t="shared" si="14"/>
        <v>1093871.3999999999</v>
      </c>
      <c r="M328" s="1"/>
    </row>
    <row r="329" spans="1:13" ht="21.95" customHeight="1" thickBot="1" x14ac:dyDescent="0.3">
      <c r="A329" s="6" t="s">
        <v>603</v>
      </c>
      <c r="B329" s="15" t="s">
        <v>604</v>
      </c>
      <c r="C329" s="16"/>
      <c r="D329" s="7">
        <v>2294477.5</v>
      </c>
      <c r="E329" s="7">
        <v>30000</v>
      </c>
      <c r="F329" s="7">
        <v>1220680.3</v>
      </c>
      <c r="G329" s="7">
        <f t="shared" si="12"/>
        <v>1103797.2</v>
      </c>
      <c r="H329" s="7">
        <v>0</v>
      </c>
      <c r="I329" s="7">
        <v>0</v>
      </c>
      <c r="J329" s="7">
        <v>315622.05</v>
      </c>
      <c r="K329" s="7">
        <f t="shared" si="13"/>
        <v>315622.05</v>
      </c>
      <c r="L329" s="7">
        <f t="shared" si="14"/>
        <v>788175.14999999991</v>
      </c>
      <c r="M329" s="1"/>
    </row>
    <row r="330" spans="1:13" ht="21.95" customHeight="1" thickBot="1" x14ac:dyDescent="0.3">
      <c r="A330" s="6" t="s">
        <v>605</v>
      </c>
      <c r="B330" s="15" t="s">
        <v>606</v>
      </c>
      <c r="C330" s="16"/>
      <c r="D330" s="7">
        <v>251000</v>
      </c>
      <c r="E330" s="7">
        <v>15000</v>
      </c>
      <c r="F330" s="7">
        <v>74480</v>
      </c>
      <c r="G330" s="7">
        <f t="shared" si="12"/>
        <v>191520</v>
      </c>
      <c r="H330" s="7">
        <v>0</v>
      </c>
      <c r="I330" s="7">
        <v>0</v>
      </c>
      <c r="J330" s="7">
        <v>29174.98</v>
      </c>
      <c r="K330" s="7">
        <f t="shared" si="13"/>
        <v>29174.98</v>
      </c>
      <c r="L330" s="7">
        <f t="shared" si="14"/>
        <v>162345.01999999999</v>
      </c>
      <c r="M330" s="1"/>
    </row>
    <row r="331" spans="1:13" ht="21.95" customHeight="1" thickBot="1" x14ac:dyDescent="0.3">
      <c r="A331" s="6" t="s">
        <v>607</v>
      </c>
      <c r="B331" s="15" t="s">
        <v>608</v>
      </c>
      <c r="C331" s="16"/>
      <c r="D331" s="7">
        <v>0</v>
      </c>
      <c r="E331" s="7">
        <v>979152.03</v>
      </c>
      <c r="F331" s="7">
        <v>0</v>
      </c>
      <c r="G331" s="7">
        <f t="shared" si="12"/>
        <v>979152.03</v>
      </c>
      <c r="H331" s="7">
        <v>0</v>
      </c>
      <c r="I331" s="7">
        <v>0</v>
      </c>
      <c r="J331" s="7">
        <v>0</v>
      </c>
      <c r="K331" s="7">
        <f t="shared" si="13"/>
        <v>0</v>
      </c>
      <c r="L331" s="7">
        <f t="shared" si="14"/>
        <v>979152.03</v>
      </c>
      <c r="M331" s="1"/>
    </row>
    <row r="332" spans="1:13" ht="21.95" customHeight="1" thickBot="1" x14ac:dyDescent="0.3">
      <c r="A332" s="6" t="s">
        <v>609</v>
      </c>
      <c r="B332" s="15" t="s">
        <v>608</v>
      </c>
      <c r="C332" s="16"/>
      <c r="D332" s="7">
        <v>0</v>
      </c>
      <c r="E332" s="7">
        <v>979152.03</v>
      </c>
      <c r="F332" s="7">
        <v>0</v>
      </c>
      <c r="G332" s="7">
        <f t="shared" ref="G332:G395" si="15">+D332+E332-F332</f>
        <v>979152.03</v>
      </c>
      <c r="H332" s="7">
        <v>0</v>
      </c>
      <c r="I332" s="7">
        <v>0</v>
      </c>
      <c r="J332" s="7">
        <v>0</v>
      </c>
      <c r="K332" s="7">
        <f t="shared" ref="K332:K395" si="16">+H332+I332+J332</f>
        <v>0</v>
      </c>
      <c r="L332" s="7">
        <f t="shared" ref="L332:L395" si="17">+G332-K332</f>
        <v>979152.03</v>
      </c>
      <c r="M332" s="1"/>
    </row>
    <row r="333" spans="1:13" ht="21.95" customHeight="1" thickBot="1" x14ac:dyDescent="0.3">
      <c r="A333" s="6" t="s">
        <v>610</v>
      </c>
      <c r="B333" s="15" t="s">
        <v>611</v>
      </c>
      <c r="C333" s="16"/>
      <c r="D333" s="7">
        <v>1388001.37</v>
      </c>
      <c r="E333" s="7">
        <v>83097</v>
      </c>
      <c r="F333" s="7">
        <v>90280.56</v>
      </c>
      <c r="G333" s="7">
        <f t="shared" si="15"/>
        <v>1380817.81</v>
      </c>
      <c r="H333" s="7">
        <v>0</v>
      </c>
      <c r="I333" s="7">
        <v>0</v>
      </c>
      <c r="J333" s="7">
        <v>38312.11</v>
      </c>
      <c r="K333" s="7">
        <f t="shared" si="16"/>
        <v>38312.11</v>
      </c>
      <c r="L333" s="7">
        <f t="shared" si="17"/>
        <v>1342505.7</v>
      </c>
      <c r="M333" s="1"/>
    </row>
    <row r="334" spans="1:13" ht="21.95" customHeight="1" thickBot="1" x14ac:dyDescent="0.3">
      <c r="A334" s="6" t="s">
        <v>612</v>
      </c>
      <c r="B334" s="15" t="s">
        <v>611</v>
      </c>
      <c r="C334" s="16"/>
      <c r="D334" s="7">
        <v>1388001.37</v>
      </c>
      <c r="E334" s="7">
        <v>83097</v>
      </c>
      <c r="F334" s="7">
        <v>90280.56</v>
      </c>
      <c r="G334" s="7">
        <f t="shared" si="15"/>
        <v>1380817.81</v>
      </c>
      <c r="H334" s="7">
        <v>0</v>
      </c>
      <c r="I334" s="7">
        <v>0</v>
      </c>
      <c r="J334" s="7">
        <v>38312.11</v>
      </c>
      <c r="K334" s="7">
        <f t="shared" si="16"/>
        <v>38312.11</v>
      </c>
      <c r="L334" s="7">
        <f t="shared" si="17"/>
        <v>1342505.7</v>
      </c>
      <c r="M334" s="1"/>
    </row>
    <row r="335" spans="1:13" ht="21.95" customHeight="1" thickBot="1" x14ac:dyDescent="0.3">
      <c r="A335" s="6" t="s">
        <v>613</v>
      </c>
      <c r="B335" s="15" t="s">
        <v>614</v>
      </c>
      <c r="C335" s="16"/>
      <c r="D335" s="7">
        <v>12744120.060000001</v>
      </c>
      <c r="E335" s="7">
        <v>407338.2</v>
      </c>
      <c r="F335" s="7">
        <v>3218861.45</v>
      </c>
      <c r="G335" s="7">
        <f t="shared" si="15"/>
        <v>9932596.8099999987</v>
      </c>
      <c r="H335" s="7">
        <v>0</v>
      </c>
      <c r="I335" s="7">
        <v>242494.85</v>
      </c>
      <c r="J335" s="7">
        <v>5632284.7800000003</v>
      </c>
      <c r="K335" s="7">
        <f t="shared" si="16"/>
        <v>5874779.6299999999</v>
      </c>
      <c r="L335" s="7">
        <f t="shared" si="17"/>
        <v>4057817.1799999988</v>
      </c>
      <c r="M335" s="1"/>
    </row>
    <row r="336" spans="1:13" ht="21.95" customHeight="1" thickBot="1" x14ac:dyDescent="0.3">
      <c r="A336" s="6" t="s">
        <v>615</v>
      </c>
      <c r="B336" s="15" t="s">
        <v>614</v>
      </c>
      <c r="C336" s="16"/>
      <c r="D336" s="7">
        <v>12744120.060000001</v>
      </c>
      <c r="E336" s="7">
        <v>407338.2</v>
      </c>
      <c r="F336" s="7">
        <v>3218861.45</v>
      </c>
      <c r="G336" s="7">
        <f t="shared" si="15"/>
        <v>9932596.8099999987</v>
      </c>
      <c r="H336" s="7">
        <v>0</v>
      </c>
      <c r="I336" s="7">
        <v>242494.85</v>
      </c>
      <c r="J336" s="7">
        <v>5632284.7800000003</v>
      </c>
      <c r="K336" s="7">
        <f t="shared" si="16"/>
        <v>5874779.6299999999</v>
      </c>
      <c r="L336" s="7">
        <f t="shared" si="17"/>
        <v>4057817.1799999988</v>
      </c>
      <c r="M336" s="1"/>
    </row>
    <row r="337" spans="1:13" ht="12" customHeight="1" thickBot="1" x14ac:dyDescent="0.3">
      <c r="A337" s="6" t="s">
        <v>616</v>
      </c>
      <c r="B337" s="15" t="s">
        <v>617</v>
      </c>
      <c r="C337" s="16"/>
      <c r="D337" s="7">
        <v>283192291.62</v>
      </c>
      <c r="E337" s="7">
        <v>47398094.590000004</v>
      </c>
      <c r="F337" s="7">
        <v>194123110.15000001</v>
      </c>
      <c r="G337" s="7">
        <f t="shared" si="15"/>
        <v>136467276.06000003</v>
      </c>
      <c r="H337" s="7">
        <v>0</v>
      </c>
      <c r="I337" s="7">
        <v>29770341.809999999</v>
      </c>
      <c r="J337" s="7">
        <v>41787562.039999999</v>
      </c>
      <c r="K337" s="7">
        <f t="shared" si="16"/>
        <v>71557903.849999994</v>
      </c>
      <c r="L337" s="7">
        <f t="shared" si="17"/>
        <v>64909372.210000038</v>
      </c>
      <c r="M337" s="1"/>
    </row>
    <row r="338" spans="1:13" ht="21.95" customHeight="1" thickBot="1" x14ac:dyDescent="0.3">
      <c r="A338" s="6" t="s">
        <v>618</v>
      </c>
      <c r="B338" s="15" t="s">
        <v>619</v>
      </c>
      <c r="C338" s="16"/>
      <c r="D338" s="7">
        <v>155446641.36000001</v>
      </c>
      <c r="E338" s="7">
        <v>38563637</v>
      </c>
      <c r="F338" s="7">
        <v>106979844.19</v>
      </c>
      <c r="G338" s="7">
        <f t="shared" si="15"/>
        <v>87030434.170000017</v>
      </c>
      <c r="H338" s="7">
        <v>0</v>
      </c>
      <c r="I338" s="7">
        <v>24019088.48</v>
      </c>
      <c r="J338" s="7">
        <v>32725200.920000002</v>
      </c>
      <c r="K338" s="7">
        <f t="shared" si="16"/>
        <v>56744289.400000006</v>
      </c>
      <c r="L338" s="7">
        <f t="shared" si="17"/>
        <v>30286144.770000011</v>
      </c>
      <c r="M338" s="1"/>
    </row>
    <row r="339" spans="1:13" ht="21.95" customHeight="1" thickBot="1" x14ac:dyDescent="0.3">
      <c r="A339" s="6" t="s">
        <v>620</v>
      </c>
      <c r="B339" s="15" t="s">
        <v>621</v>
      </c>
      <c r="C339" s="16"/>
      <c r="D339" s="7">
        <v>110884974</v>
      </c>
      <c r="E339" s="7">
        <v>19215764</v>
      </c>
      <c r="F339" s="7">
        <v>68220778.790000007</v>
      </c>
      <c r="G339" s="7">
        <f t="shared" si="15"/>
        <v>61879959.209999993</v>
      </c>
      <c r="H339" s="7">
        <v>0</v>
      </c>
      <c r="I339" s="7">
        <v>15651291</v>
      </c>
      <c r="J339" s="7">
        <v>29925858.309999999</v>
      </c>
      <c r="K339" s="7">
        <f t="shared" si="16"/>
        <v>45577149.310000002</v>
      </c>
      <c r="L339" s="7">
        <f t="shared" si="17"/>
        <v>16302809.899999991</v>
      </c>
      <c r="M339" s="1"/>
    </row>
    <row r="340" spans="1:13" ht="21.95" customHeight="1" thickBot="1" x14ac:dyDescent="0.3">
      <c r="A340" s="6" t="s">
        <v>622</v>
      </c>
      <c r="B340" s="15" t="s">
        <v>623</v>
      </c>
      <c r="C340" s="16"/>
      <c r="D340" s="7">
        <v>44561667.359999999</v>
      </c>
      <c r="E340" s="7">
        <v>19347873</v>
      </c>
      <c r="F340" s="7">
        <v>38759065.399999999</v>
      </c>
      <c r="G340" s="7">
        <f t="shared" si="15"/>
        <v>25150474.960000001</v>
      </c>
      <c r="H340" s="7">
        <v>0</v>
      </c>
      <c r="I340" s="7">
        <v>8367797.4800000004</v>
      </c>
      <c r="J340" s="7">
        <v>2799342.61</v>
      </c>
      <c r="K340" s="7">
        <f t="shared" si="16"/>
        <v>11167140.09</v>
      </c>
      <c r="L340" s="7">
        <f t="shared" si="17"/>
        <v>13983334.870000001</v>
      </c>
      <c r="M340" s="1"/>
    </row>
    <row r="341" spans="1:13" ht="12" customHeight="1" thickBot="1" x14ac:dyDescent="0.3">
      <c r="A341" s="6" t="s">
        <v>624</v>
      </c>
      <c r="B341" s="15" t="s">
        <v>625</v>
      </c>
      <c r="C341" s="16"/>
      <c r="D341" s="7">
        <v>43133160.590000004</v>
      </c>
      <c r="E341" s="7">
        <v>8834457.5899999999</v>
      </c>
      <c r="F341" s="7">
        <v>20543272.010000002</v>
      </c>
      <c r="G341" s="7">
        <f t="shared" si="15"/>
        <v>31424346.170000006</v>
      </c>
      <c r="H341" s="7">
        <v>0</v>
      </c>
      <c r="I341" s="7">
        <v>0</v>
      </c>
      <c r="J341" s="7">
        <v>5503391.1500000004</v>
      </c>
      <c r="K341" s="7">
        <f t="shared" si="16"/>
        <v>5503391.1500000004</v>
      </c>
      <c r="L341" s="7">
        <f t="shared" si="17"/>
        <v>25920955.020000003</v>
      </c>
      <c r="M341" s="1"/>
    </row>
    <row r="342" spans="1:13" ht="12" customHeight="1" thickBot="1" x14ac:dyDescent="0.3">
      <c r="A342" s="6" t="s">
        <v>626</v>
      </c>
      <c r="B342" s="15" t="s">
        <v>625</v>
      </c>
      <c r="C342" s="16"/>
      <c r="D342" s="7">
        <v>43133160.590000004</v>
      </c>
      <c r="E342" s="7">
        <v>8834457.5899999999</v>
      </c>
      <c r="F342" s="7">
        <v>20543272.010000002</v>
      </c>
      <c r="G342" s="7">
        <f t="shared" si="15"/>
        <v>31424346.170000006</v>
      </c>
      <c r="H342" s="7">
        <v>0</v>
      </c>
      <c r="I342" s="7">
        <v>0</v>
      </c>
      <c r="J342" s="7">
        <v>5503391.1500000004</v>
      </c>
      <c r="K342" s="7">
        <f t="shared" si="16"/>
        <v>5503391.1500000004</v>
      </c>
      <c r="L342" s="7">
        <f t="shared" si="17"/>
        <v>25920955.020000003</v>
      </c>
      <c r="M342" s="1"/>
    </row>
    <row r="343" spans="1:13" ht="12" customHeight="1" thickBot="1" x14ac:dyDescent="0.3">
      <c r="A343" s="6" t="s">
        <v>627</v>
      </c>
      <c r="B343" s="15" t="s">
        <v>628</v>
      </c>
      <c r="C343" s="16"/>
      <c r="D343" s="7">
        <v>84555489.670000002</v>
      </c>
      <c r="E343" s="7">
        <v>0</v>
      </c>
      <c r="F343" s="7">
        <v>66584033.950000003</v>
      </c>
      <c r="G343" s="7">
        <f t="shared" si="15"/>
        <v>17971455.719999999</v>
      </c>
      <c r="H343" s="7">
        <v>0</v>
      </c>
      <c r="I343" s="7">
        <v>5751253.3300000001</v>
      </c>
      <c r="J343" s="7">
        <v>3558969.97</v>
      </c>
      <c r="K343" s="7">
        <f t="shared" si="16"/>
        <v>9310223.3000000007</v>
      </c>
      <c r="L343" s="7">
        <f t="shared" si="17"/>
        <v>8661232.4199999981</v>
      </c>
      <c r="M343" s="1"/>
    </row>
    <row r="344" spans="1:13" ht="12" customHeight="1" thickBot="1" x14ac:dyDescent="0.3">
      <c r="A344" s="6" t="s">
        <v>629</v>
      </c>
      <c r="B344" s="15" t="s">
        <v>630</v>
      </c>
      <c r="C344" s="16"/>
      <c r="D344" s="7">
        <v>84555489.670000002</v>
      </c>
      <c r="E344" s="7">
        <v>0</v>
      </c>
      <c r="F344" s="7">
        <v>66584033.950000003</v>
      </c>
      <c r="G344" s="7">
        <f t="shared" si="15"/>
        <v>17971455.719999999</v>
      </c>
      <c r="H344" s="7">
        <v>0</v>
      </c>
      <c r="I344" s="7">
        <v>5751253.3300000001</v>
      </c>
      <c r="J344" s="7">
        <v>3558969.97</v>
      </c>
      <c r="K344" s="7">
        <f t="shared" si="16"/>
        <v>9310223.3000000007</v>
      </c>
      <c r="L344" s="7">
        <f t="shared" si="17"/>
        <v>8661232.4199999981</v>
      </c>
      <c r="M344" s="1"/>
    </row>
    <row r="345" spans="1:13" ht="12" customHeight="1" thickBot="1" x14ac:dyDescent="0.3">
      <c r="A345" s="6" t="s">
        <v>631</v>
      </c>
      <c r="B345" s="15" t="s">
        <v>632</v>
      </c>
      <c r="C345" s="16"/>
      <c r="D345" s="7">
        <v>57000</v>
      </c>
      <c r="E345" s="7">
        <v>0</v>
      </c>
      <c r="F345" s="7">
        <v>15960</v>
      </c>
      <c r="G345" s="7">
        <f t="shared" si="15"/>
        <v>41040</v>
      </c>
      <c r="H345" s="7">
        <v>0</v>
      </c>
      <c r="I345" s="7">
        <v>0</v>
      </c>
      <c r="J345" s="7">
        <v>0</v>
      </c>
      <c r="K345" s="7">
        <f t="shared" si="16"/>
        <v>0</v>
      </c>
      <c r="L345" s="7">
        <f t="shared" si="17"/>
        <v>41040</v>
      </c>
      <c r="M345" s="1"/>
    </row>
    <row r="346" spans="1:13" ht="12" customHeight="1" thickBot="1" x14ac:dyDescent="0.3">
      <c r="A346" s="6" t="s">
        <v>633</v>
      </c>
      <c r="B346" s="15" t="s">
        <v>632</v>
      </c>
      <c r="C346" s="16"/>
      <c r="D346" s="7">
        <v>57000</v>
      </c>
      <c r="E346" s="7">
        <v>0</v>
      </c>
      <c r="F346" s="7">
        <v>15960</v>
      </c>
      <c r="G346" s="7">
        <f t="shared" si="15"/>
        <v>41040</v>
      </c>
      <c r="H346" s="7">
        <v>0</v>
      </c>
      <c r="I346" s="7">
        <v>0</v>
      </c>
      <c r="J346" s="7">
        <v>0</v>
      </c>
      <c r="K346" s="7">
        <f t="shared" si="16"/>
        <v>0</v>
      </c>
      <c r="L346" s="7">
        <f t="shared" si="17"/>
        <v>41040</v>
      </c>
      <c r="M346" s="1"/>
    </row>
    <row r="347" spans="1:13" ht="12" customHeight="1" thickBot="1" x14ac:dyDescent="0.3">
      <c r="A347" s="6" t="s">
        <v>634</v>
      </c>
      <c r="B347" s="15" t="s">
        <v>635</v>
      </c>
      <c r="C347" s="16"/>
      <c r="D347" s="7">
        <f>1442857587.55+2362470354</f>
        <v>3805327941.5500002</v>
      </c>
      <c r="E347" s="7">
        <v>45230122.960000001</v>
      </c>
      <c r="F347" s="7">
        <v>262075635.05000001</v>
      </c>
      <c r="G347" s="7">
        <f t="shared" si="15"/>
        <v>3588482429.46</v>
      </c>
      <c r="H347" s="7">
        <v>96150.02</v>
      </c>
      <c r="I347" s="7">
        <v>169545816.88999999</v>
      </c>
      <c r="J347" s="7">
        <v>3145397579.2600002</v>
      </c>
      <c r="K347" s="7">
        <f t="shared" si="16"/>
        <v>3315039546.1700001</v>
      </c>
      <c r="L347" s="7">
        <f t="shared" si="17"/>
        <v>273442883.28999996</v>
      </c>
      <c r="M347" s="1"/>
    </row>
    <row r="348" spans="1:13" ht="21.95" customHeight="1" thickBot="1" x14ac:dyDescent="0.3">
      <c r="A348" s="6" t="s">
        <v>636</v>
      </c>
      <c r="B348" s="15" t="s">
        <v>637</v>
      </c>
      <c r="C348" s="16"/>
      <c r="D348" s="7">
        <v>105744.02</v>
      </c>
      <c r="E348" s="7">
        <v>0</v>
      </c>
      <c r="F348" s="7">
        <v>105744.02</v>
      </c>
      <c r="G348" s="7">
        <f t="shared" si="15"/>
        <v>0</v>
      </c>
      <c r="H348" s="7">
        <v>0</v>
      </c>
      <c r="I348" s="7">
        <v>0</v>
      </c>
      <c r="J348" s="7">
        <v>0</v>
      </c>
      <c r="K348" s="7">
        <f t="shared" si="16"/>
        <v>0</v>
      </c>
      <c r="L348" s="7">
        <f t="shared" si="17"/>
        <v>0</v>
      </c>
      <c r="M348" s="1"/>
    </row>
    <row r="349" spans="1:13" ht="21.95" customHeight="1" thickBot="1" x14ac:dyDescent="0.3">
      <c r="A349" s="6" t="s">
        <v>638</v>
      </c>
      <c r="B349" s="15" t="s">
        <v>637</v>
      </c>
      <c r="C349" s="16"/>
      <c r="D349" s="7">
        <v>105744.02</v>
      </c>
      <c r="E349" s="7">
        <v>0</v>
      </c>
      <c r="F349" s="7">
        <v>105744.02</v>
      </c>
      <c r="G349" s="7">
        <f t="shared" si="15"/>
        <v>0</v>
      </c>
      <c r="H349" s="7">
        <v>0</v>
      </c>
      <c r="I349" s="7">
        <v>0</v>
      </c>
      <c r="J349" s="7">
        <v>0</v>
      </c>
      <c r="K349" s="7">
        <f t="shared" si="16"/>
        <v>0</v>
      </c>
      <c r="L349" s="7">
        <f t="shared" si="17"/>
        <v>0</v>
      </c>
      <c r="M349" s="1"/>
    </row>
    <row r="350" spans="1:13" ht="12" customHeight="1" thickBot="1" x14ac:dyDescent="0.3">
      <c r="A350" s="6" t="s">
        <v>639</v>
      </c>
      <c r="B350" s="15" t="s">
        <v>640</v>
      </c>
      <c r="C350" s="16"/>
      <c r="D350" s="7">
        <v>23075459.41</v>
      </c>
      <c r="E350" s="7">
        <v>25632.18</v>
      </c>
      <c r="F350" s="7">
        <v>7191430.7599999998</v>
      </c>
      <c r="G350" s="7">
        <f t="shared" si="15"/>
        <v>15909660.83</v>
      </c>
      <c r="H350" s="7">
        <v>2535.88</v>
      </c>
      <c r="I350" s="7">
        <v>2682378.89</v>
      </c>
      <c r="J350" s="7">
        <v>315794845.82999998</v>
      </c>
      <c r="K350" s="7">
        <f t="shared" si="16"/>
        <v>318479760.59999996</v>
      </c>
      <c r="L350" s="7">
        <f t="shared" si="17"/>
        <v>-302570099.76999998</v>
      </c>
      <c r="M350" s="1"/>
    </row>
    <row r="351" spans="1:13" ht="21.95" customHeight="1" thickBot="1" x14ac:dyDescent="0.3">
      <c r="A351" s="6" t="s">
        <v>641</v>
      </c>
      <c r="B351" s="15" t="s">
        <v>642</v>
      </c>
      <c r="C351" s="16"/>
      <c r="D351" s="7">
        <v>886726</v>
      </c>
      <c r="E351" s="7">
        <v>0</v>
      </c>
      <c r="F351" s="7">
        <v>268500.40000000002</v>
      </c>
      <c r="G351" s="7">
        <f t="shared" si="15"/>
        <v>618225.6</v>
      </c>
      <c r="H351" s="7">
        <v>0</v>
      </c>
      <c r="I351" s="7">
        <v>22653.279999999999</v>
      </c>
      <c r="J351" s="7">
        <v>0</v>
      </c>
      <c r="K351" s="7">
        <f t="shared" si="16"/>
        <v>22653.279999999999</v>
      </c>
      <c r="L351" s="7">
        <f t="shared" si="17"/>
        <v>595572.31999999995</v>
      </c>
      <c r="M351" s="1"/>
    </row>
    <row r="352" spans="1:13" ht="12" customHeight="1" thickBot="1" x14ac:dyDescent="0.3">
      <c r="A352" s="6" t="s">
        <v>643</v>
      </c>
      <c r="B352" s="15" t="s">
        <v>644</v>
      </c>
      <c r="C352" s="16"/>
      <c r="D352" s="7">
        <v>22188733.41</v>
      </c>
      <c r="E352" s="7">
        <v>25632.18</v>
      </c>
      <c r="F352" s="7">
        <v>6922930.3600000003</v>
      </c>
      <c r="G352" s="7">
        <f t="shared" si="15"/>
        <v>15291435.23</v>
      </c>
      <c r="H352" s="7">
        <v>2535.88</v>
      </c>
      <c r="I352" s="7">
        <v>2659725.61</v>
      </c>
      <c r="J352" s="7">
        <v>315794845.82999998</v>
      </c>
      <c r="K352" s="7">
        <f t="shared" si="16"/>
        <v>318457107.31999999</v>
      </c>
      <c r="L352" s="7">
        <f t="shared" si="17"/>
        <v>-303165672.08999997</v>
      </c>
      <c r="M352" s="1"/>
    </row>
    <row r="353" spans="1:13" ht="21.95" customHeight="1" thickBot="1" x14ac:dyDescent="0.3">
      <c r="A353" s="6" t="s">
        <v>645</v>
      </c>
      <c r="B353" s="15" t="s">
        <v>646</v>
      </c>
      <c r="C353" s="16"/>
      <c r="D353" s="7">
        <v>4701293.43</v>
      </c>
      <c r="E353" s="7">
        <v>0</v>
      </c>
      <c r="F353" s="7">
        <v>2113029.29</v>
      </c>
      <c r="G353" s="7">
        <f t="shared" si="15"/>
        <v>2588264.1399999997</v>
      </c>
      <c r="H353" s="7">
        <v>0</v>
      </c>
      <c r="I353" s="7">
        <v>19558.34</v>
      </c>
      <c r="J353" s="7">
        <v>621873.9</v>
      </c>
      <c r="K353" s="7">
        <f t="shared" si="16"/>
        <v>641432.24</v>
      </c>
      <c r="L353" s="7">
        <f t="shared" si="17"/>
        <v>1946831.8999999997</v>
      </c>
      <c r="M353" s="1"/>
    </row>
    <row r="354" spans="1:13" ht="21.95" customHeight="1" thickBot="1" x14ac:dyDescent="0.3">
      <c r="A354" s="6" t="s">
        <v>647</v>
      </c>
      <c r="B354" s="15" t="s">
        <v>646</v>
      </c>
      <c r="C354" s="16"/>
      <c r="D354" s="7">
        <v>4701293.43</v>
      </c>
      <c r="E354" s="7">
        <v>0</v>
      </c>
      <c r="F354" s="7">
        <v>2113029.29</v>
      </c>
      <c r="G354" s="7">
        <f t="shared" si="15"/>
        <v>2588264.1399999997</v>
      </c>
      <c r="H354" s="7">
        <v>0</v>
      </c>
      <c r="I354" s="7">
        <v>19558.34</v>
      </c>
      <c r="J354" s="7">
        <v>621873.9</v>
      </c>
      <c r="K354" s="7">
        <f t="shared" si="16"/>
        <v>641432.24</v>
      </c>
      <c r="L354" s="7">
        <f t="shared" si="17"/>
        <v>1946831.8999999997</v>
      </c>
      <c r="M354" s="1"/>
    </row>
    <row r="355" spans="1:13" ht="21.95" customHeight="1" thickBot="1" x14ac:dyDescent="0.3">
      <c r="A355" s="6" t="s">
        <v>648</v>
      </c>
      <c r="B355" s="15" t="s">
        <v>649</v>
      </c>
      <c r="C355" s="16"/>
      <c r="D355" s="7">
        <v>5601972.2199999997</v>
      </c>
      <c r="E355" s="7">
        <v>27641068.52</v>
      </c>
      <c r="F355" s="7">
        <v>2376300</v>
      </c>
      <c r="G355" s="7">
        <f t="shared" si="15"/>
        <v>30866740.739999998</v>
      </c>
      <c r="H355" s="7">
        <v>0</v>
      </c>
      <c r="I355" s="7">
        <v>0</v>
      </c>
      <c r="J355" s="7">
        <v>20984368.52</v>
      </c>
      <c r="K355" s="7">
        <f t="shared" si="16"/>
        <v>20984368.52</v>
      </c>
      <c r="L355" s="7">
        <f t="shared" si="17"/>
        <v>9882372.2199999988</v>
      </c>
      <c r="M355" s="1"/>
    </row>
    <row r="356" spans="1:13" ht="21.95" customHeight="1" thickBot="1" x14ac:dyDescent="0.3">
      <c r="A356" s="6" t="s">
        <v>650</v>
      </c>
      <c r="B356" s="15" t="s">
        <v>651</v>
      </c>
      <c r="C356" s="16"/>
      <c r="D356" s="7">
        <v>5601972.2199999997</v>
      </c>
      <c r="E356" s="7">
        <v>27641068.52</v>
      </c>
      <c r="F356" s="7">
        <v>2376300</v>
      </c>
      <c r="G356" s="7">
        <f t="shared" si="15"/>
        <v>30866740.739999998</v>
      </c>
      <c r="H356" s="7">
        <v>0</v>
      </c>
      <c r="I356" s="7">
        <v>0</v>
      </c>
      <c r="J356" s="7">
        <v>20984368.52</v>
      </c>
      <c r="K356" s="7">
        <f t="shared" si="16"/>
        <v>20984368.52</v>
      </c>
      <c r="L356" s="7">
        <f t="shared" si="17"/>
        <v>9882372.2199999988</v>
      </c>
      <c r="M356" s="1"/>
    </row>
    <row r="357" spans="1:13" ht="21.95" customHeight="1" thickBot="1" x14ac:dyDescent="0.3">
      <c r="A357" s="6" t="s">
        <v>652</v>
      </c>
      <c r="B357" s="15" t="s">
        <v>653</v>
      </c>
      <c r="C357" s="16"/>
      <c r="D357" s="7">
        <v>39835</v>
      </c>
      <c r="E357" s="7">
        <v>0</v>
      </c>
      <c r="F357" s="7">
        <v>11153.8</v>
      </c>
      <c r="G357" s="7">
        <f t="shared" si="15"/>
        <v>28681.200000000001</v>
      </c>
      <c r="H357" s="7">
        <v>0</v>
      </c>
      <c r="I357" s="7">
        <v>0</v>
      </c>
      <c r="J357" s="7">
        <v>0</v>
      </c>
      <c r="K357" s="7">
        <f t="shared" si="16"/>
        <v>0</v>
      </c>
      <c r="L357" s="7">
        <f t="shared" si="17"/>
        <v>28681.200000000001</v>
      </c>
      <c r="M357" s="1"/>
    </row>
    <row r="358" spans="1:13" ht="21.95" customHeight="1" thickBot="1" x14ac:dyDescent="0.3">
      <c r="A358" s="6" t="s">
        <v>654</v>
      </c>
      <c r="B358" s="15" t="s">
        <v>653</v>
      </c>
      <c r="C358" s="16"/>
      <c r="D358" s="7">
        <v>39835</v>
      </c>
      <c r="E358" s="7">
        <v>0</v>
      </c>
      <c r="F358" s="7">
        <v>11153.8</v>
      </c>
      <c r="G358" s="7">
        <f t="shared" si="15"/>
        <v>28681.200000000001</v>
      </c>
      <c r="H358" s="7">
        <v>0</v>
      </c>
      <c r="I358" s="7">
        <v>0</v>
      </c>
      <c r="J358" s="7">
        <v>0</v>
      </c>
      <c r="K358" s="7">
        <f t="shared" si="16"/>
        <v>0</v>
      </c>
      <c r="L358" s="7">
        <f t="shared" si="17"/>
        <v>28681.200000000001</v>
      </c>
      <c r="M358" s="1"/>
    </row>
    <row r="359" spans="1:13" ht="21.95" customHeight="1" thickBot="1" x14ac:dyDescent="0.3">
      <c r="A359" s="6" t="s">
        <v>655</v>
      </c>
      <c r="B359" s="15" t="s">
        <v>656</v>
      </c>
      <c r="C359" s="16"/>
      <c r="D359" s="7">
        <v>440722.17</v>
      </c>
      <c r="E359" s="7">
        <v>430122.23999999999</v>
      </c>
      <c r="F359" s="7">
        <v>43019.22</v>
      </c>
      <c r="G359" s="7">
        <f t="shared" si="15"/>
        <v>827825.19</v>
      </c>
      <c r="H359" s="7">
        <v>0</v>
      </c>
      <c r="I359" s="7">
        <v>0</v>
      </c>
      <c r="J359" s="7">
        <v>10593</v>
      </c>
      <c r="K359" s="7">
        <f t="shared" si="16"/>
        <v>10593</v>
      </c>
      <c r="L359" s="7">
        <f t="shared" si="17"/>
        <v>817232.19</v>
      </c>
      <c r="M359" s="1"/>
    </row>
    <row r="360" spans="1:13" ht="21.95" customHeight="1" thickBot="1" x14ac:dyDescent="0.3">
      <c r="A360" s="6" t="s">
        <v>657</v>
      </c>
      <c r="B360" s="15" t="s">
        <v>656</v>
      </c>
      <c r="C360" s="16"/>
      <c r="D360" s="7">
        <v>440722.17</v>
      </c>
      <c r="E360" s="7">
        <v>430122.23999999999</v>
      </c>
      <c r="F360" s="7">
        <v>43019.22</v>
      </c>
      <c r="G360" s="7">
        <f t="shared" si="15"/>
        <v>827825.19</v>
      </c>
      <c r="H360" s="7">
        <v>0</v>
      </c>
      <c r="I360" s="7">
        <v>0</v>
      </c>
      <c r="J360" s="7">
        <v>10593</v>
      </c>
      <c r="K360" s="7">
        <f t="shared" si="16"/>
        <v>10593</v>
      </c>
      <c r="L360" s="7">
        <f t="shared" si="17"/>
        <v>817232.19</v>
      </c>
      <c r="M360" s="1"/>
    </row>
    <row r="361" spans="1:13" ht="33.950000000000003" customHeight="1" thickBot="1" x14ac:dyDescent="0.3">
      <c r="A361" s="6" t="s">
        <v>658</v>
      </c>
      <c r="B361" s="15" t="s">
        <v>659</v>
      </c>
      <c r="C361" s="16"/>
      <c r="D361" s="7">
        <f>50710112.32+2362470354</f>
        <v>2413180466.3200002</v>
      </c>
      <c r="E361" s="7">
        <v>2522869.4500000002</v>
      </c>
      <c r="F361" s="7">
        <v>17837004.010000002</v>
      </c>
      <c r="G361" s="7">
        <f t="shared" si="15"/>
        <v>2397866331.7599998</v>
      </c>
      <c r="H361" s="7">
        <v>0</v>
      </c>
      <c r="I361" s="7">
        <v>0</v>
      </c>
      <c r="J361" s="7">
        <v>2156936883.5100002</v>
      </c>
      <c r="K361" s="7">
        <f t="shared" si="16"/>
        <v>2156936883.5100002</v>
      </c>
      <c r="L361" s="7">
        <f t="shared" si="17"/>
        <v>240929448.24999952</v>
      </c>
      <c r="M361" s="1"/>
    </row>
    <row r="362" spans="1:13" ht="33.950000000000003" customHeight="1" thickBot="1" x14ac:dyDescent="0.3">
      <c r="A362" s="6" t="s">
        <v>660</v>
      </c>
      <c r="B362" s="15" t="s">
        <v>661</v>
      </c>
      <c r="C362" s="16"/>
      <c r="D362" s="7">
        <f>50704412.32+2362470354</f>
        <v>2413174766.3200002</v>
      </c>
      <c r="E362" s="7">
        <v>2522869.4500000002</v>
      </c>
      <c r="F362" s="7">
        <v>17835134.41</v>
      </c>
      <c r="G362" s="7">
        <f t="shared" si="15"/>
        <v>2397862501.3600001</v>
      </c>
      <c r="H362" s="7">
        <v>0</v>
      </c>
      <c r="I362" s="7">
        <v>0</v>
      </c>
      <c r="J362" s="7">
        <v>2156936883.5100002</v>
      </c>
      <c r="K362" s="7">
        <f t="shared" si="16"/>
        <v>2156936883.5100002</v>
      </c>
      <c r="L362" s="7">
        <f t="shared" si="17"/>
        <v>240925617.8499999</v>
      </c>
      <c r="M362" s="1"/>
    </row>
    <row r="363" spans="1:13" ht="12" customHeight="1" thickBot="1" x14ac:dyDescent="0.3">
      <c r="A363" s="6" t="s">
        <v>662</v>
      </c>
      <c r="B363" s="15" t="s">
        <v>663</v>
      </c>
      <c r="C363" s="16"/>
      <c r="D363" s="7">
        <v>5700</v>
      </c>
      <c r="E363" s="7">
        <v>0</v>
      </c>
      <c r="F363" s="7">
        <v>1869.6</v>
      </c>
      <c r="G363" s="7">
        <f t="shared" si="15"/>
        <v>3830.4</v>
      </c>
      <c r="H363" s="7">
        <v>0</v>
      </c>
      <c r="I363" s="7">
        <v>0</v>
      </c>
      <c r="J363" s="7">
        <v>0</v>
      </c>
      <c r="K363" s="7">
        <f t="shared" si="16"/>
        <v>0</v>
      </c>
      <c r="L363" s="7">
        <f t="shared" si="17"/>
        <v>3830.4</v>
      </c>
      <c r="M363" s="1"/>
    </row>
    <row r="364" spans="1:13" ht="12" customHeight="1" thickBot="1" x14ac:dyDescent="0.3">
      <c r="A364" s="6" t="s">
        <v>664</v>
      </c>
      <c r="B364" s="15" t="s">
        <v>635</v>
      </c>
      <c r="C364" s="16"/>
      <c r="D364" s="7">
        <v>1358182448.98</v>
      </c>
      <c r="E364" s="7">
        <v>14610430.57</v>
      </c>
      <c r="F364" s="7">
        <v>232397953.94999999</v>
      </c>
      <c r="G364" s="7">
        <f t="shared" si="15"/>
        <v>1140394925.5999999</v>
      </c>
      <c r="H364" s="7">
        <v>93614.14</v>
      </c>
      <c r="I364" s="7">
        <v>166843879.66</v>
      </c>
      <c r="J364" s="7">
        <v>651049014.5</v>
      </c>
      <c r="K364" s="7">
        <f t="shared" si="16"/>
        <v>817986508.29999995</v>
      </c>
      <c r="L364" s="7">
        <f t="shared" si="17"/>
        <v>322408417.29999995</v>
      </c>
      <c r="M364" s="1"/>
    </row>
    <row r="365" spans="1:13" ht="12" customHeight="1" thickBot="1" x14ac:dyDescent="0.3">
      <c r="A365" s="6" t="s">
        <v>665</v>
      </c>
      <c r="B365" s="15" t="s">
        <v>666</v>
      </c>
      <c r="C365" s="16"/>
      <c r="D365" s="7">
        <v>2863698.85</v>
      </c>
      <c r="E365" s="7">
        <v>0</v>
      </c>
      <c r="F365" s="7">
        <v>1328368.17</v>
      </c>
      <c r="G365" s="7">
        <f t="shared" si="15"/>
        <v>1535330.6800000002</v>
      </c>
      <c r="H365" s="7">
        <v>0</v>
      </c>
      <c r="I365" s="7">
        <v>0</v>
      </c>
      <c r="J365" s="7">
        <v>298012</v>
      </c>
      <c r="K365" s="7">
        <f t="shared" si="16"/>
        <v>298012</v>
      </c>
      <c r="L365" s="7">
        <f t="shared" si="17"/>
        <v>1237318.6800000002</v>
      </c>
      <c r="M365" s="1"/>
    </row>
    <row r="366" spans="1:13" ht="21.95" customHeight="1" thickBot="1" x14ac:dyDescent="0.3">
      <c r="A366" s="6" t="s">
        <v>667</v>
      </c>
      <c r="B366" s="15" t="s">
        <v>668</v>
      </c>
      <c r="C366" s="16"/>
      <c r="D366" s="7">
        <v>43984545.200000003</v>
      </c>
      <c r="E366" s="7">
        <v>785178.77</v>
      </c>
      <c r="F366" s="7">
        <v>19891980.390000001</v>
      </c>
      <c r="G366" s="7">
        <f t="shared" si="15"/>
        <v>24877743.580000006</v>
      </c>
      <c r="H366" s="7">
        <v>93614.14</v>
      </c>
      <c r="I366" s="7">
        <v>2992697.82</v>
      </c>
      <c r="J366" s="7">
        <v>12361601.4</v>
      </c>
      <c r="K366" s="7">
        <f t="shared" si="16"/>
        <v>15447913.359999999</v>
      </c>
      <c r="L366" s="7">
        <f t="shared" si="17"/>
        <v>9429830.2200000063</v>
      </c>
      <c r="M366" s="1"/>
    </row>
    <row r="367" spans="1:13" ht="12" customHeight="1" thickBot="1" x14ac:dyDescent="0.3">
      <c r="A367" s="6" t="s">
        <v>669</v>
      </c>
      <c r="B367" s="15" t="s">
        <v>670</v>
      </c>
      <c r="C367" s="16"/>
      <c r="D367" s="7">
        <v>160600</v>
      </c>
      <c r="E367" s="7">
        <v>0</v>
      </c>
      <c r="F367" s="7">
        <v>0</v>
      </c>
      <c r="G367" s="7">
        <f t="shared" si="15"/>
        <v>160600</v>
      </c>
      <c r="H367" s="7">
        <v>0</v>
      </c>
      <c r="I367" s="7">
        <v>0</v>
      </c>
      <c r="J367" s="7">
        <v>160600</v>
      </c>
      <c r="K367" s="7">
        <f t="shared" si="16"/>
        <v>160600</v>
      </c>
      <c r="L367" s="7">
        <f t="shared" si="17"/>
        <v>0</v>
      </c>
      <c r="M367" s="1"/>
    </row>
    <row r="368" spans="1:13" ht="12" customHeight="1" thickBot="1" x14ac:dyDescent="0.3">
      <c r="A368" s="6" t="s">
        <v>671</v>
      </c>
      <c r="B368" s="15" t="s">
        <v>672</v>
      </c>
      <c r="C368" s="16"/>
      <c r="D368" s="7">
        <v>299250</v>
      </c>
      <c r="E368" s="7">
        <v>0</v>
      </c>
      <c r="F368" s="7">
        <v>83790</v>
      </c>
      <c r="G368" s="7">
        <f t="shared" si="15"/>
        <v>215460</v>
      </c>
      <c r="H368" s="7">
        <v>0</v>
      </c>
      <c r="I368" s="7">
        <v>0</v>
      </c>
      <c r="J368" s="7">
        <v>0</v>
      </c>
      <c r="K368" s="7">
        <f t="shared" si="16"/>
        <v>0</v>
      </c>
      <c r="L368" s="7">
        <f t="shared" si="17"/>
        <v>215460</v>
      </c>
      <c r="M368" s="1"/>
    </row>
    <row r="369" spans="1:13" ht="21.95" customHeight="1" thickBot="1" x14ac:dyDescent="0.3">
      <c r="A369" s="6" t="s">
        <v>673</v>
      </c>
      <c r="B369" s="15" t="s">
        <v>674</v>
      </c>
      <c r="C369" s="16"/>
      <c r="D369" s="7">
        <v>910</v>
      </c>
      <c r="E369" s="7">
        <v>0</v>
      </c>
      <c r="F369" s="7">
        <v>0</v>
      </c>
      <c r="G369" s="7">
        <f t="shared" si="15"/>
        <v>910</v>
      </c>
      <c r="H369" s="7">
        <v>0</v>
      </c>
      <c r="I369" s="7">
        <v>0</v>
      </c>
      <c r="J369" s="7">
        <v>909.61</v>
      </c>
      <c r="K369" s="7">
        <f t="shared" si="16"/>
        <v>909.61</v>
      </c>
      <c r="L369" s="7">
        <f t="shared" si="17"/>
        <v>0.38999999999998636</v>
      </c>
      <c r="M369" s="1"/>
    </row>
    <row r="370" spans="1:13" ht="21.95" customHeight="1" thickBot="1" x14ac:dyDescent="0.3">
      <c r="A370" s="6" t="s">
        <v>675</v>
      </c>
      <c r="B370" s="15" t="s">
        <v>676</v>
      </c>
      <c r="C370" s="16"/>
      <c r="D370" s="7">
        <v>533243908.93000001</v>
      </c>
      <c r="E370" s="7">
        <v>13825251.800000001</v>
      </c>
      <c r="F370" s="7">
        <v>211093815.38999999</v>
      </c>
      <c r="G370" s="7">
        <f t="shared" si="15"/>
        <v>335975345.34000003</v>
      </c>
      <c r="H370" s="7">
        <v>0</v>
      </c>
      <c r="I370" s="7">
        <v>5246017.26</v>
      </c>
      <c r="J370" s="7">
        <v>20566448.800000001</v>
      </c>
      <c r="K370" s="7">
        <f t="shared" si="16"/>
        <v>25812466.060000002</v>
      </c>
      <c r="L370" s="7">
        <f t="shared" si="17"/>
        <v>310162879.28000003</v>
      </c>
      <c r="M370" s="1"/>
    </row>
    <row r="371" spans="1:13" ht="21.95" customHeight="1" thickBot="1" x14ac:dyDescent="0.3">
      <c r="A371" s="6" t="s">
        <v>677</v>
      </c>
      <c r="B371" s="15" t="s">
        <v>678</v>
      </c>
      <c r="C371" s="16"/>
      <c r="D371" s="7">
        <v>777629536</v>
      </c>
      <c r="E371" s="7">
        <v>0</v>
      </c>
      <c r="F371" s="7">
        <v>0</v>
      </c>
      <c r="G371" s="7">
        <f t="shared" si="15"/>
        <v>777629536</v>
      </c>
      <c r="H371" s="7">
        <v>0</v>
      </c>
      <c r="I371" s="7">
        <v>158605164.58000001</v>
      </c>
      <c r="J371" s="7">
        <v>617661442.69000006</v>
      </c>
      <c r="K371" s="7">
        <f t="shared" si="16"/>
        <v>776266607.2700001</v>
      </c>
      <c r="L371" s="7">
        <f t="shared" si="17"/>
        <v>1362928.7299998999</v>
      </c>
      <c r="M371" s="1"/>
    </row>
    <row r="372" spans="1:13" ht="21.95" customHeight="1" thickBot="1" x14ac:dyDescent="0.3">
      <c r="A372" s="6" t="s">
        <v>679</v>
      </c>
      <c r="B372" s="15" t="s">
        <v>680</v>
      </c>
      <c r="C372" s="16"/>
      <c r="D372" s="7">
        <f>108528924668-1074643329-30</f>
        <v>107454281309</v>
      </c>
      <c r="E372" s="7">
        <v>1684276185.26</v>
      </c>
      <c r="F372" s="7">
        <v>1955610784.72</v>
      </c>
      <c r="G372" s="7">
        <f t="shared" si="15"/>
        <v>107182946709.53999</v>
      </c>
      <c r="H372" s="7">
        <v>0</v>
      </c>
      <c r="I372" s="7">
        <v>1745665428.6900001</v>
      </c>
      <c r="J372" s="7">
        <v>102544477212.41</v>
      </c>
      <c r="K372" s="7">
        <f t="shared" si="16"/>
        <v>104290142641.10001</v>
      </c>
      <c r="L372" s="7">
        <f t="shared" si="17"/>
        <v>2892804068.4399872</v>
      </c>
      <c r="M372" s="1"/>
    </row>
    <row r="373" spans="1:13" ht="33.950000000000003" customHeight="1" thickBot="1" x14ac:dyDescent="0.3">
      <c r="A373" s="6" t="s">
        <v>681</v>
      </c>
      <c r="B373" s="15" t="s">
        <v>682</v>
      </c>
      <c r="C373" s="16"/>
      <c r="D373" s="7">
        <v>17968930651</v>
      </c>
      <c r="E373" s="7">
        <v>0</v>
      </c>
      <c r="F373" s="7">
        <v>0</v>
      </c>
      <c r="G373" s="7">
        <f t="shared" si="15"/>
        <v>17968930651</v>
      </c>
      <c r="H373" s="7">
        <v>0</v>
      </c>
      <c r="I373" s="7">
        <v>0</v>
      </c>
      <c r="J373" s="7">
        <v>17044239035.52</v>
      </c>
      <c r="K373" s="7">
        <f t="shared" si="16"/>
        <v>17044239035.52</v>
      </c>
      <c r="L373" s="7">
        <f t="shared" si="17"/>
        <v>924691615.47999954</v>
      </c>
      <c r="M373" s="1"/>
    </row>
    <row r="374" spans="1:13" ht="33.950000000000003" customHeight="1" thickBot="1" x14ac:dyDescent="0.3">
      <c r="A374" s="6" t="s">
        <v>683</v>
      </c>
      <c r="B374" s="15" t="s">
        <v>684</v>
      </c>
      <c r="C374" s="16"/>
      <c r="D374" s="7">
        <f>+D375</f>
        <v>1543371749</v>
      </c>
      <c r="E374" s="7">
        <v>0</v>
      </c>
      <c r="F374" s="7">
        <v>0</v>
      </c>
      <c r="G374" s="7">
        <f t="shared" si="15"/>
        <v>1543371749</v>
      </c>
      <c r="H374" s="7">
        <v>0</v>
      </c>
      <c r="I374" s="7">
        <v>0</v>
      </c>
      <c r="J374" s="7">
        <v>1582000844.5</v>
      </c>
      <c r="K374" s="7">
        <f t="shared" si="16"/>
        <v>1582000844.5</v>
      </c>
      <c r="L374" s="7">
        <f t="shared" si="17"/>
        <v>-38629095.5</v>
      </c>
      <c r="M374" s="1"/>
    </row>
    <row r="375" spans="1:13" ht="21.95" customHeight="1" thickBot="1" x14ac:dyDescent="0.3">
      <c r="A375" s="6" t="s">
        <v>685</v>
      </c>
      <c r="B375" s="15" t="s">
        <v>686</v>
      </c>
      <c r="C375" s="16"/>
      <c r="D375" s="7">
        <f>1634477149-91105400</f>
        <v>1543371749</v>
      </c>
      <c r="E375" s="7">
        <v>0</v>
      </c>
      <c r="F375" s="7">
        <v>0</v>
      </c>
      <c r="G375" s="7">
        <f t="shared" si="15"/>
        <v>1543371749</v>
      </c>
      <c r="H375" s="7">
        <v>0</v>
      </c>
      <c r="I375" s="7">
        <v>0</v>
      </c>
      <c r="J375" s="7">
        <v>1582000844.5</v>
      </c>
      <c r="K375" s="7">
        <f t="shared" si="16"/>
        <v>1582000844.5</v>
      </c>
      <c r="L375" s="7">
        <f t="shared" si="17"/>
        <v>-38629095.5</v>
      </c>
      <c r="M375" s="1"/>
    </row>
    <row r="376" spans="1:13" ht="33.950000000000003" customHeight="1" thickBot="1" x14ac:dyDescent="0.3">
      <c r="A376" s="6" t="s">
        <v>687</v>
      </c>
      <c r="B376" s="15" t="s">
        <v>688</v>
      </c>
      <c r="C376" s="16"/>
      <c r="D376" s="7">
        <f>+D377</f>
        <v>3867901219</v>
      </c>
      <c r="E376" s="7">
        <v>0</v>
      </c>
      <c r="F376" s="7">
        <v>0</v>
      </c>
      <c r="G376" s="7">
        <f t="shared" si="15"/>
        <v>3867901219</v>
      </c>
      <c r="H376" s="7">
        <v>0</v>
      </c>
      <c r="I376" s="7">
        <v>0</v>
      </c>
      <c r="J376" s="7">
        <v>4059890323.04</v>
      </c>
      <c r="K376" s="7">
        <f t="shared" si="16"/>
        <v>4059890323.04</v>
      </c>
      <c r="L376" s="7">
        <f t="shared" si="17"/>
        <v>-191989104.03999996</v>
      </c>
      <c r="M376" s="1"/>
    </row>
    <row r="377" spans="1:13" ht="21.95" customHeight="1" thickBot="1" x14ac:dyDescent="0.3">
      <c r="A377" s="6" t="s">
        <v>689</v>
      </c>
      <c r="B377" s="15" t="s">
        <v>690</v>
      </c>
      <c r="C377" s="16"/>
      <c r="D377" s="7">
        <f>3936184710-68283491</f>
        <v>3867901219</v>
      </c>
      <c r="E377" s="7">
        <v>0</v>
      </c>
      <c r="F377" s="7">
        <v>0</v>
      </c>
      <c r="G377" s="7">
        <f t="shared" si="15"/>
        <v>3867901219</v>
      </c>
      <c r="H377" s="7">
        <v>0</v>
      </c>
      <c r="I377" s="7">
        <v>0</v>
      </c>
      <c r="J377" s="7">
        <v>4059890323.04</v>
      </c>
      <c r="K377" s="7">
        <f t="shared" si="16"/>
        <v>4059890323.04</v>
      </c>
      <c r="L377" s="7">
        <f t="shared" si="17"/>
        <v>-191989104.03999996</v>
      </c>
      <c r="M377" s="1"/>
    </row>
    <row r="378" spans="1:13" ht="33.950000000000003" customHeight="1" thickBot="1" x14ac:dyDescent="0.3">
      <c r="A378" s="6" t="s">
        <v>691</v>
      </c>
      <c r="B378" s="15" t="s">
        <v>692</v>
      </c>
      <c r="C378" s="16"/>
      <c r="D378" s="7">
        <f>+D379</f>
        <v>11483014324</v>
      </c>
      <c r="E378" s="7">
        <v>0</v>
      </c>
      <c r="F378" s="7">
        <v>0</v>
      </c>
      <c r="G378" s="7">
        <f t="shared" si="15"/>
        <v>11483014324</v>
      </c>
      <c r="H378" s="7">
        <v>0</v>
      </c>
      <c r="I378" s="7">
        <v>0</v>
      </c>
      <c r="J378" s="7">
        <v>11402347867.98</v>
      </c>
      <c r="K378" s="7">
        <f t="shared" si="16"/>
        <v>11402347867.98</v>
      </c>
      <c r="L378" s="7">
        <f t="shared" si="17"/>
        <v>80666456.020000458</v>
      </c>
      <c r="M378" s="1"/>
    </row>
    <row r="379" spans="1:13" ht="21.95" customHeight="1" thickBot="1" x14ac:dyDescent="0.3">
      <c r="A379" s="6" t="s">
        <v>693</v>
      </c>
      <c r="B379" s="15" t="s">
        <v>694</v>
      </c>
      <c r="C379" s="16"/>
      <c r="D379" s="7">
        <f>12398268792-915254438-30</f>
        <v>11483014324</v>
      </c>
      <c r="E379" s="7">
        <v>0</v>
      </c>
      <c r="F379" s="7">
        <v>0</v>
      </c>
      <c r="G379" s="7">
        <f t="shared" si="15"/>
        <v>11483014324</v>
      </c>
      <c r="H379" s="7">
        <v>0</v>
      </c>
      <c r="I379" s="7">
        <v>0</v>
      </c>
      <c r="J379" s="7">
        <v>11402347867.98</v>
      </c>
      <c r="K379" s="7">
        <f t="shared" si="16"/>
        <v>11402347867.98</v>
      </c>
      <c r="L379" s="7">
        <f t="shared" si="17"/>
        <v>80666456.020000458</v>
      </c>
      <c r="M379" s="1"/>
    </row>
    <row r="380" spans="1:13" ht="21.95" customHeight="1" thickBot="1" x14ac:dyDescent="0.3">
      <c r="A380" s="6" t="s">
        <v>695</v>
      </c>
      <c r="B380" s="15" t="s">
        <v>696</v>
      </c>
      <c r="C380" s="16"/>
      <c r="D380" s="7">
        <v>49875000</v>
      </c>
      <c r="E380" s="7">
        <v>12000000</v>
      </c>
      <c r="F380" s="7">
        <v>13965000</v>
      </c>
      <c r="G380" s="7">
        <f t="shared" si="15"/>
        <v>47910000</v>
      </c>
      <c r="H380" s="7">
        <v>0</v>
      </c>
      <c r="I380" s="7">
        <v>0</v>
      </c>
      <c r="J380" s="7">
        <v>0</v>
      </c>
      <c r="K380" s="7">
        <f t="shared" si="16"/>
        <v>0</v>
      </c>
      <c r="L380" s="7">
        <f t="shared" si="17"/>
        <v>47910000</v>
      </c>
      <c r="M380" s="1"/>
    </row>
    <row r="381" spans="1:13" ht="33.950000000000003" customHeight="1" thickBot="1" x14ac:dyDescent="0.3">
      <c r="A381" s="6" t="s">
        <v>697</v>
      </c>
      <c r="B381" s="15" t="s">
        <v>698</v>
      </c>
      <c r="C381" s="16"/>
      <c r="D381" s="7">
        <v>49875000</v>
      </c>
      <c r="E381" s="7">
        <v>12000000</v>
      </c>
      <c r="F381" s="7">
        <v>13965000</v>
      </c>
      <c r="G381" s="7">
        <f t="shared" si="15"/>
        <v>47910000</v>
      </c>
      <c r="H381" s="7">
        <v>0</v>
      </c>
      <c r="I381" s="7">
        <v>0</v>
      </c>
      <c r="J381" s="7">
        <v>0</v>
      </c>
      <c r="K381" s="7">
        <f t="shared" si="16"/>
        <v>0</v>
      </c>
      <c r="L381" s="7">
        <f t="shared" si="17"/>
        <v>47910000</v>
      </c>
      <c r="M381" s="1"/>
    </row>
    <row r="382" spans="1:13" ht="21.95" customHeight="1" thickBot="1" x14ac:dyDescent="0.3">
      <c r="A382" s="6" t="s">
        <v>699</v>
      </c>
      <c r="B382" s="15" t="s">
        <v>700</v>
      </c>
      <c r="C382" s="16"/>
      <c r="D382" s="7">
        <v>49875000</v>
      </c>
      <c r="E382" s="7">
        <v>12000000</v>
      </c>
      <c r="F382" s="7">
        <v>13965000</v>
      </c>
      <c r="G382" s="7">
        <f t="shared" si="15"/>
        <v>47910000</v>
      </c>
      <c r="H382" s="7">
        <v>0</v>
      </c>
      <c r="I382" s="7">
        <v>0</v>
      </c>
      <c r="J382" s="7">
        <v>0</v>
      </c>
      <c r="K382" s="7">
        <f t="shared" si="16"/>
        <v>0</v>
      </c>
      <c r="L382" s="7">
        <f t="shared" si="17"/>
        <v>47910000</v>
      </c>
      <c r="M382" s="1"/>
    </row>
    <row r="383" spans="1:13" ht="12" customHeight="1" thickBot="1" x14ac:dyDescent="0.3">
      <c r="A383" s="6" t="s">
        <v>701</v>
      </c>
      <c r="B383" s="15" t="s">
        <v>702</v>
      </c>
      <c r="C383" s="16"/>
      <c r="D383" s="7">
        <v>7190630351.3400002</v>
      </c>
      <c r="E383" s="7">
        <v>152000000</v>
      </c>
      <c r="F383" s="7">
        <v>579294853.15999997</v>
      </c>
      <c r="G383" s="7">
        <f t="shared" si="15"/>
        <v>6763335498.1800003</v>
      </c>
      <c r="H383" s="7">
        <v>0</v>
      </c>
      <c r="I383" s="7">
        <v>2500</v>
      </c>
      <c r="J383" s="7">
        <v>6056634061.3900003</v>
      </c>
      <c r="K383" s="7">
        <f t="shared" si="16"/>
        <v>6056636561.3900003</v>
      </c>
      <c r="L383" s="7">
        <f t="shared" si="17"/>
        <v>706698936.78999996</v>
      </c>
      <c r="M383" s="1"/>
    </row>
    <row r="384" spans="1:13" ht="12" customHeight="1" thickBot="1" x14ac:dyDescent="0.3">
      <c r="A384" s="6" t="s">
        <v>703</v>
      </c>
      <c r="B384" s="15" t="s">
        <v>704</v>
      </c>
      <c r="C384" s="16"/>
      <c r="D384" s="7">
        <v>1013077</v>
      </c>
      <c r="E384" s="7">
        <v>2000000</v>
      </c>
      <c r="F384" s="7">
        <v>356603.1</v>
      </c>
      <c r="G384" s="7">
        <f t="shared" si="15"/>
        <v>2656473.9</v>
      </c>
      <c r="H384" s="7">
        <v>0</v>
      </c>
      <c r="I384" s="7">
        <v>2500</v>
      </c>
      <c r="J384" s="7">
        <v>2621500.63</v>
      </c>
      <c r="K384" s="7">
        <f t="shared" si="16"/>
        <v>2624000.63</v>
      </c>
      <c r="L384" s="7">
        <f t="shared" si="17"/>
        <v>32473.270000000019</v>
      </c>
      <c r="M384" s="1"/>
    </row>
    <row r="385" spans="1:13" ht="12" customHeight="1" thickBot="1" x14ac:dyDescent="0.3">
      <c r="A385" s="6" t="s">
        <v>705</v>
      </c>
      <c r="B385" s="15" t="s">
        <v>704</v>
      </c>
      <c r="C385" s="16"/>
      <c r="D385" s="7">
        <v>1013077</v>
      </c>
      <c r="E385" s="7">
        <v>2000000</v>
      </c>
      <c r="F385" s="7">
        <v>356603.1</v>
      </c>
      <c r="G385" s="7">
        <f t="shared" si="15"/>
        <v>2656473.9</v>
      </c>
      <c r="H385" s="7">
        <v>0</v>
      </c>
      <c r="I385" s="7">
        <v>2500</v>
      </c>
      <c r="J385" s="7">
        <v>2621500.63</v>
      </c>
      <c r="K385" s="7">
        <f t="shared" si="16"/>
        <v>2624000.63</v>
      </c>
      <c r="L385" s="7">
        <f t="shared" si="17"/>
        <v>32473.270000000019</v>
      </c>
      <c r="M385" s="1"/>
    </row>
    <row r="386" spans="1:13" ht="21.95" customHeight="1" thickBot="1" x14ac:dyDescent="0.3">
      <c r="A386" s="6" t="s">
        <v>706</v>
      </c>
      <c r="B386" s="15" t="s">
        <v>707</v>
      </c>
      <c r="C386" s="16"/>
      <c r="D386" s="7">
        <v>797365095.34000003</v>
      </c>
      <c r="E386" s="7">
        <v>0</v>
      </c>
      <c r="F386" s="7">
        <v>176504095.75</v>
      </c>
      <c r="G386" s="7">
        <f t="shared" si="15"/>
        <v>620860999.59000003</v>
      </c>
      <c r="H386" s="7">
        <v>0</v>
      </c>
      <c r="I386" s="7">
        <v>0</v>
      </c>
      <c r="J386" s="7">
        <v>63224675.219999999</v>
      </c>
      <c r="K386" s="7">
        <f t="shared" si="16"/>
        <v>63224675.219999999</v>
      </c>
      <c r="L386" s="7">
        <f t="shared" si="17"/>
        <v>557636324.37</v>
      </c>
      <c r="M386" s="1"/>
    </row>
    <row r="387" spans="1:13" ht="21.95" customHeight="1" thickBot="1" x14ac:dyDescent="0.3">
      <c r="A387" s="6" t="s">
        <v>708</v>
      </c>
      <c r="B387" s="15" t="s">
        <v>707</v>
      </c>
      <c r="C387" s="16"/>
      <c r="D387" s="7">
        <v>653233394</v>
      </c>
      <c r="E387" s="7">
        <v>0</v>
      </c>
      <c r="F387" s="7">
        <v>172555806.87</v>
      </c>
      <c r="G387" s="7">
        <f t="shared" si="15"/>
        <v>480677587.13</v>
      </c>
      <c r="H387" s="7">
        <v>0</v>
      </c>
      <c r="I387" s="7">
        <v>0</v>
      </c>
      <c r="J387" s="7">
        <v>0</v>
      </c>
      <c r="K387" s="7">
        <f t="shared" si="16"/>
        <v>0</v>
      </c>
      <c r="L387" s="7">
        <f t="shared" si="17"/>
        <v>480677587.13</v>
      </c>
      <c r="M387" s="1"/>
    </row>
    <row r="388" spans="1:13" ht="21.95" customHeight="1" thickBot="1" x14ac:dyDescent="0.3">
      <c r="A388" s="6" t="s">
        <v>709</v>
      </c>
      <c r="B388" s="15" t="s">
        <v>710</v>
      </c>
      <c r="C388" s="16"/>
      <c r="D388" s="7">
        <v>142201479.34</v>
      </c>
      <c r="E388" s="7">
        <v>0</v>
      </c>
      <c r="F388" s="7">
        <v>3948288.88</v>
      </c>
      <c r="G388" s="7">
        <f t="shared" si="15"/>
        <v>138253190.46000001</v>
      </c>
      <c r="H388" s="7">
        <v>0</v>
      </c>
      <c r="I388" s="7">
        <v>0</v>
      </c>
      <c r="J388" s="7">
        <v>63224675.219999999</v>
      </c>
      <c r="K388" s="7">
        <f t="shared" si="16"/>
        <v>63224675.219999999</v>
      </c>
      <c r="L388" s="7">
        <f t="shared" si="17"/>
        <v>75028515.24000001</v>
      </c>
      <c r="M388" s="1"/>
    </row>
    <row r="389" spans="1:13" ht="12" customHeight="1" thickBot="1" x14ac:dyDescent="0.3">
      <c r="A389" s="6" t="s">
        <v>711</v>
      </c>
      <c r="B389" s="15" t="s">
        <v>712</v>
      </c>
      <c r="C389" s="16"/>
      <c r="D389" s="7">
        <v>1930222</v>
      </c>
      <c r="E389" s="7">
        <v>0</v>
      </c>
      <c r="F389" s="7">
        <v>0</v>
      </c>
      <c r="G389" s="7">
        <f t="shared" si="15"/>
        <v>1930222</v>
      </c>
      <c r="H389" s="7">
        <v>0</v>
      </c>
      <c r="I389" s="7">
        <v>0</v>
      </c>
      <c r="J389" s="7">
        <v>0</v>
      </c>
      <c r="K389" s="7">
        <f t="shared" si="16"/>
        <v>0</v>
      </c>
      <c r="L389" s="7">
        <f t="shared" si="17"/>
        <v>1930222</v>
      </c>
      <c r="M389" s="1"/>
    </row>
    <row r="390" spans="1:13" ht="12" customHeight="1" thickBot="1" x14ac:dyDescent="0.3">
      <c r="A390" s="6" t="s">
        <v>713</v>
      </c>
      <c r="B390" s="15" t="s">
        <v>714</v>
      </c>
      <c r="C390" s="16"/>
      <c r="D390" s="7">
        <v>6392252179</v>
      </c>
      <c r="E390" s="7">
        <v>150000000</v>
      </c>
      <c r="F390" s="7">
        <v>402434154.31</v>
      </c>
      <c r="G390" s="7">
        <f t="shared" si="15"/>
        <v>6139818024.6899996</v>
      </c>
      <c r="H390" s="7">
        <v>0</v>
      </c>
      <c r="I390" s="7">
        <v>0</v>
      </c>
      <c r="J390" s="7">
        <v>5990787885.54</v>
      </c>
      <c r="K390" s="7">
        <f t="shared" si="16"/>
        <v>5990787885.54</v>
      </c>
      <c r="L390" s="7">
        <f t="shared" si="17"/>
        <v>149030139.14999962</v>
      </c>
      <c r="M390" s="1"/>
    </row>
    <row r="391" spans="1:13" ht="12" customHeight="1" thickBot="1" x14ac:dyDescent="0.3">
      <c r="A391" s="6" t="s">
        <v>715</v>
      </c>
      <c r="B391" s="15" t="s">
        <v>716</v>
      </c>
      <c r="C391" s="16"/>
      <c r="D391" s="7">
        <v>6191038872.5600004</v>
      </c>
      <c r="E391" s="7">
        <v>0</v>
      </c>
      <c r="F391" s="7">
        <v>370878376.5</v>
      </c>
      <c r="G391" s="7">
        <f t="shared" si="15"/>
        <v>5820160496.0600004</v>
      </c>
      <c r="H391" s="7">
        <v>0</v>
      </c>
      <c r="I391" s="7">
        <v>0</v>
      </c>
      <c r="J391" s="7">
        <v>5690667401.0799999</v>
      </c>
      <c r="K391" s="7">
        <f t="shared" si="16"/>
        <v>5690667401.0799999</v>
      </c>
      <c r="L391" s="7">
        <f t="shared" si="17"/>
        <v>129493094.9800005</v>
      </c>
      <c r="M391" s="1"/>
    </row>
    <row r="392" spans="1:13" ht="21.95" customHeight="1" thickBot="1" x14ac:dyDescent="0.3">
      <c r="A392" s="6" t="s">
        <v>717</v>
      </c>
      <c r="B392" s="15" t="s">
        <v>718</v>
      </c>
      <c r="C392" s="16"/>
      <c r="D392" s="7">
        <v>26184965.440000001</v>
      </c>
      <c r="E392" s="7">
        <v>0</v>
      </c>
      <c r="F392" s="7">
        <v>4840000</v>
      </c>
      <c r="G392" s="7">
        <f t="shared" si="15"/>
        <v>21344965.440000001</v>
      </c>
      <c r="H392" s="7">
        <v>0</v>
      </c>
      <c r="I392" s="7">
        <v>0</v>
      </c>
      <c r="J392" s="7">
        <v>23737854.710000001</v>
      </c>
      <c r="K392" s="7">
        <f t="shared" si="16"/>
        <v>23737854.710000001</v>
      </c>
      <c r="L392" s="7">
        <f t="shared" si="17"/>
        <v>-2392889.2699999996</v>
      </c>
      <c r="M392" s="1"/>
    </row>
    <row r="393" spans="1:13" ht="21.95" customHeight="1" thickBot="1" x14ac:dyDescent="0.3">
      <c r="A393" s="6" t="s">
        <v>719</v>
      </c>
      <c r="B393" s="15" t="s">
        <v>720</v>
      </c>
      <c r="C393" s="16"/>
      <c r="D393" s="7">
        <v>41928341</v>
      </c>
      <c r="E393" s="7">
        <v>0</v>
      </c>
      <c r="F393" s="7">
        <v>20622051</v>
      </c>
      <c r="G393" s="7">
        <f t="shared" si="15"/>
        <v>21306290</v>
      </c>
      <c r="H393" s="7">
        <v>0</v>
      </c>
      <c r="I393" s="7">
        <v>0</v>
      </c>
      <c r="J393" s="7">
        <v>15525197.800000001</v>
      </c>
      <c r="K393" s="7">
        <f t="shared" si="16"/>
        <v>15525197.800000001</v>
      </c>
      <c r="L393" s="7">
        <f t="shared" si="17"/>
        <v>5781092.1999999993</v>
      </c>
      <c r="M393" s="1"/>
    </row>
    <row r="394" spans="1:13" ht="12" customHeight="1" thickBot="1" x14ac:dyDescent="0.3">
      <c r="A394" s="6" t="s">
        <v>721</v>
      </c>
      <c r="B394" s="15" t="s">
        <v>714</v>
      </c>
      <c r="C394" s="16"/>
      <c r="D394" s="7">
        <v>133100000</v>
      </c>
      <c r="E394" s="7">
        <v>150000000</v>
      </c>
      <c r="F394" s="7">
        <v>6093726.8099999996</v>
      </c>
      <c r="G394" s="7">
        <f t="shared" si="15"/>
        <v>277006273.19</v>
      </c>
      <c r="H394" s="7">
        <v>0</v>
      </c>
      <c r="I394" s="7">
        <v>0</v>
      </c>
      <c r="J394" s="7">
        <v>260857431.94999999</v>
      </c>
      <c r="K394" s="7">
        <f t="shared" si="16"/>
        <v>260857431.94999999</v>
      </c>
      <c r="L394" s="7">
        <f t="shared" si="17"/>
        <v>16148841.24000001</v>
      </c>
      <c r="M394" s="1"/>
    </row>
    <row r="395" spans="1:13" ht="12" customHeight="1" thickBot="1" x14ac:dyDescent="0.3">
      <c r="A395" s="6" t="s">
        <v>722</v>
      </c>
      <c r="B395" s="15" t="s">
        <v>723</v>
      </c>
      <c r="C395" s="16"/>
      <c r="D395" s="7">
        <v>4556299131.5600004</v>
      </c>
      <c r="E395" s="7">
        <v>842731966.77999997</v>
      </c>
      <c r="F395" s="7">
        <v>953783019.17999995</v>
      </c>
      <c r="G395" s="7">
        <f t="shared" si="15"/>
        <v>4445248079.1599998</v>
      </c>
      <c r="H395" s="7">
        <v>0</v>
      </c>
      <c r="I395" s="7">
        <v>580026674.10000002</v>
      </c>
      <c r="J395" s="7">
        <v>2311502038.2399998</v>
      </c>
      <c r="K395" s="7">
        <f t="shared" si="16"/>
        <v>2891528712.3399997</v>
      </c>
      <c r="L395" s="7">
        <f t="shared" si="17"/>
        <v>1553719366.8200002</v>
      </c>
      <c r="M395" s="1"/>
    </row>
    <row r="396" spans="1:13" ht="12" customHeight="1" thickBot="1" x14ac:dyDescent="0.3">
      <c r="A396" s="6" t="s">
        <v>724</v>
      </c>
      <c r="B396" s="15" t="s">
        <v>725</v>
      </c>
      <c r="C396" s="16"/>
      <c r="D396" s="7">
        <v>2113314699.5</v>
      </c>
      <c r="E396" s="7">
        <v>433349065.41000003</v>
      </c>
      <c r="F396" s="7">
        <v>494599014.19999999</v>
      </c>
      <c r="G396" s="7">
        <f t="shared" ref="G396:G459" si="18">+D396+E396-F396</f>
        <v>2052064750.7099998</v>
      </c>
      <c r="H396" s="7">
        <v>0</v>
      </c>
      <c r="I396" s="7">
        <v>576418005.41999996</v>
      </c>
      <c r="J396" s="7">
        <v>784413167.41999996</v>
      </c>
      <c r="K396" s="7">
        <f t="shared" ref="K396:K459" si="19">+H396+I396+J396</f>
        <v>1360831172.8399999</v>
      </c>
      <c r="L396" s="7">
        <f t="shared" ref="L396:L459" si="20">+G396-K396</f>
        <v>691233577.86999989</v>
      </c>
      <c r="M396" s="1"/>
    </row>
    <row r="397" spans="1:13" ht="12" customHeight="1" thickBot="1" x14ac:dyDescent="0.3">
      <c r="A397" s="6" t="s">
        <v>726</v>
      </c>
      <c r="B397" s="15" t="s">
        <v>727</v>
      </c>
      <c r="C397" s="16"/>
      <c r="D397" s="7">
        <v>1599734760.97</v>
      </c>
      <c r="E397" s="7">
        <v>426844495</v>
      </c>
      <c r="F397" s="7">
        <v>303470755.54000002</v>
      </c>
      <c r="G397" s="7">
        <f t="shared" si="18"/>
        <v>1723108500.4300001</v>
      </c>
      <c r="H397" s="7">
        <v>0</v>
      </c>
      <c r="I397" s="7">
        <v>576262126.41999996</v>
      </c>
      <c r="J397" s="7">
        <v>520134973.77999997</v>
      </c>
      <c r="K397" s="7">
        <f t="shared" si="19"/>
        <v>1096397100.1999998</v>
      </c>
      <c r="L397" s="7">
        <f t="shared" si="20"/>
        <v>626711400.23000026</v>
      </c>
      <c r="M397" s="1"/>
    </row>
    <row r="398" spans="1:13" ht="45" customHeight="1" thickBot="1" x14ac:dyDescent="0.3">
      <c r="A398" s="6" t="s">
        <v>728</v>
      </c>
      <c r="B398" s="15" t="s">
        <v>729</v>
      </c>
      <c r="C398" s="16"/>
      <c r="D398" s="7">
        <v>512790348</v>
      </c>
      <c r="E398" s="7">
        <v>6406570.4100000001</v>
      </c>
      <c r="F398" s="7">
        <v>190714772.25999999</v>
      </c>
      <c r="G398" s="7">
        <f t="shared" si="18"/>
        <v>328482146.15000004</v>
      </c>
      <c r="H398" s="7">
        <v>0</v>
      </c>
      <c r="I398" s="7">
        <v>52300</v>
      </c>
      <c r="J398" s="7">
        <v>264102172.59</v>
      </c>
      <c r="K398" s="7">
        <f t="shared" si="19"/>
        <v>264154472.59</v>
      </c>
      <c r="L398" s="7">
        <f t="shared" si="20"/>
        <v>64327673.560000032</v>
      </c>
      <c r="M398" s="1"/>
    </row>
    <row r="399" spans="1:13" ht="21.95" customHeight="1" thickBot="1" x14ac:dyDescent="0.3">
      <c r="A399" s="6" t="s">
        <v>730</v>
      </c>
      <c r="B399" s="15" t="s">
        <v>731</v>
      </c>
      <c r="C399" s="16"/>
      <c r="D399" s="7">
        <v>789590.53</v>
      </c>
      <c r="E399" s="7">
        <v>98000</v>
      </c>
      <c r="F399" s="7">
        <v>413486.4</v>
      </c>
      <c r="G399" s="7">
        <f t="shared" si="18"/>
        <v>474104.13</v>
      </c>
      <c r="H399" s="7">
        <v>0</v>
      </c>
      <c r="I399" s="7">
        <v>103579</v>
      </c>
      <c r="J399" s="7">
        <v>176021.05</v>
      </c>
      <c r="K399" s="7">
        <f t="shared" si="19"/>
        <v>279600.05</v>
      </c>
      <c r="L399" s="7">
        <f t="shared" si="20"/>
        <v>194504.08000000002</v>
      </c>
      <c r="M399" s="1"/>
    </row>
    <row r="400" spans="1:13" ht="21.95" customHeight="1" thickBot="1" x14ac:dyDescent="0.3">
      <c r="A400" s="6" t="s">
        <v>732</v>
      </c>
      <c r="B400" s="15" t="s">
        <v>733</v>
      </c>
      <c r="C400" s="16"/>
      <c r="D400" s="7">
        <v>2251211192</v>
      </c>
      <c r="E400" s="7">
        <v>628125</v>
      </c>
      <c r="F400" s="7">
        <v>451010134</v>
      </c>
      <c r="G400" s="7">
        <f t="shared" si="18"/>
        <v>1800829183</v>
      </c>
      <c r="H400" s="7">
        <v>0</v>
      </c>
      <c r="I400" s="7">
        <v>0</v>
      </c>
      <c r="J400" s="7">
        <v>1041718200</v>
      </c>
      <c r="K400" s="7">
        <f t="shared" si="19"/>
        <v>1041718200</v>
      </c>
      <c r="L400" s="7">
        <f t="shared" si="20"/>
        <v>759110983</v>
      </c>
      <c r="M400" s="1"/>
    </row>
    <row r="401" spans="1:13" ht="12" customHeight="1" thickBot="1" x14ac:dyDescent="0.3">
      <c r="A401" s="6" t="s">
        <v>734</v>
      </c>
      <c r="B401" s="15" t="s">
        <v>735</v>
      </c>
      <c r="C401" s="16"/>
      <c r="D401" s="7">
        <v>1637033349</v>
      </c>
      <c r="E401" s="7">
        <v>628125</v>
      </c>
      <c r="F401" s="7">
        <v>200300000</v>
      </c>
      <c r="G401" s="7">
        <f t="shared" si="18"/>
        <v>1437361474</v>
      </c>
      <c r="H401" s="7">
        <v>0</v>
      </c>
      <c r="I401" s="7">
        <v>0</v>
      </c>
      <c r="J401" s="7">
        <v>993869600</v>
      </c>
      <c r="K401" s="7">
        <f t="shared" si="19"/>
        <v>993869600</v>
      </c>
      <c r="L401" s="7">
        <f t="shared" si="20"/>
        <v>443491874</v>
      </c>
      <c r="M401" s="1"/>
    </row>
    <row r="402" spans="1:13" ht="33.950000000000003" customHeight="1" thickBot="1" x14ac:dyDescent="0.3">
      <c r="A402" s="6" t="s">
        <v>736</v>
      </c>
      <c r="B402" s="15" t="s">
        <v>737</v>
      </c>
      <c r="C402" s="16"/>
      <c r="D402" s="7">
        <v>614177843</v>
      </c>
      <c r="E402" s="7">
        <v>0</v>
      </c>
      <c r="F402" s="7">
        <v>250710134</v>
      </c>
      <c r="G402" s="7">
        <f t="shared" si="18"/>
        <v>363467709</v>
      </c>
      <c r="H402" s="7">
        <v>0</v>
      </c>
      <c r="I402" s="7">
        <v>0</v>
      </c>
      <c r="J402" s="7">
        <v>47848600</v>
      </c>
      <c r="K402" s="7">
        <f t="shared" si="19"/>
        <v>47848600</v>
      </c>
      <c r="L402" s="7">
        <f t="shared" si="20"/>
        <v>315619109</v>
      </c>
      <c r="M402" s="1"/>
    </row>
    <row r="403" spans="1:13" ht="21.95" customHeight="1" thickBot="1" x14ac:dyDescent="0.3">
      <c r="A403" s="6" t="s">
        <v>738</v>
      </c>
      <c r="B403" s="15" t="s">
        <v>739</v>
      </c>
      <c r="C403" s="16"/>
      <c r="D403" s="7">
        <v>101930417</v>
      </c>
      <c r="E403" s="7">
        <v>1933300.71</v>
      </c>
      <c r="F403" s="7">
        <v>344653.92</v>
      </c>
      <c r="G403" s="7">
        <f t="shared" si="18"/>
        <v>103519063.78999999</v>
      </c>
      <c r="H403" s="7">
        <v>0</v>
      </c>
      <c r="I403" s="7">
        <v>3608668.68</v>
      </c>
      <c r="J403" s="7">
        <v>50000</v>
      </c>
      <c r="K403" s="7">
        <f t="shared" si="19"/>
        <v>3658668.68</v>
      </c>
      <c r="L403" s="7">
        <f t="shared" si="20"/>
        <v>99860395.109999985</v>
      </c>
      <c r="M403" s="1"/>
    </row>
    <row r="404" spans="1:13" ht="12" customHeight="1" thickBot="1" x14ac:dyDescent="0.3">
      <c r="A404" s="6" t="s">
        <v>740</v>
      </c>
      <c r="B404" s="15" t="s">
        <v>741</v>
      </c>
      <c r="C404" s="16"/>
      <c r="D404" s="7">
        <v>101796417</v>
      </c>
      <c r="E404" s="7">
        <v>1888300.71</v>
      </c>
      <c r="F404" s="7">
        <v>301817.92</v>
      </c>
      <c r="G404" s="7">
        <f t="shared" si="18"/>
        <v>103382899.78999999</v>
      </c>
      <c r="H404" s="7">
        <v>0</v>
      </c>
      <c r="I404" s="7">
        <v>3608668.68</v>
      </c>
      <c r="J404" s="7">
        <v>0</v>
      </c>
      <c r="K404" s="7">
        <f t="shared" si="19"/>
        <v>3608668.68</v>
      </c>
      <c r="L404" s="7">
        <f t="shared" si="20"/>
        <v>99774231.109999985</v>
      </c>
      <c r="M404" s="1"/>
    </row>
    <row r="405" spans="1:13" ht="33.950000000000003" customHeight="1" thickBot="1" x14ac:dyDescent="0.3">
      <c r="A405" s="6" t="s">
        <v>742</v>
      </c>
      <c r="B405" s="15" t="s">
        <v>743</v>
      </c>
      <c r="C405" s="16"/>
      <c r="D405" s="7">
        <v>134000</v>
      </c>
      <c r="E405" s="7">
        <v>45000</v>
      </c>
      <c r="F405" s="7">
        <v>42836</v>
      </c>
      <c r="G405" s="7">
        <f t="shared" si="18"/>
        <v>136164</v>
      </c>
      <c r="H405" s="7">
        <v>0</v>
      </c>
      <c r="I405" s="7">
        <v>0</v>
      </c>
      <c r="J405" s="7">
        <v>50000</v>
      </c>
      <c r="K405" s="7">
        <f t="shared" si="19"/>
        <v>50000</v>
      </c>
      <c r="L405" s="7">
        <f t="shared" si="20"/>
        <v>86164</v>
      </c>
      <c r="M405" s="1"/>
    </row>
    <row r="406" spans="1:13" ht="33.950000000000003" customHeight="1" thickBot="1" x14ac:dyDescent="0.3">
      <c r="A406" s="6" t="s">
        <v>744</v>
      </c>
      <c r="B406" s="15" t="s">
        <v>745</v>
      </c>
      <c r="C406" s="16"/>
      <c r="D406" s="7">
        <v>0</v>
      </c>
      <c r="E406" s="7">
        <v>356180047.30000001</v>
      </c>
      <c r="F406" s="7">
        <v>0</v>
      </c>
      <c r="G406" s="7">
        <f t="shared" si="18"/>
        <v>356180047.30000001</v>
      </c>
      <c r="H406" s="7">
        <v>0</v>
      </c>
      <c r="I406" s="7">
        <v>0</v>
      </c>
      <c r="J406" s="7">
        <v>356180047.19999999</v>
      </c>
      <c r="K406" s="7">
        <f t="shared" si="19"/>
        <v>356180047.19999999</v>
      </c>
      <c r="L406" s="7">
        <f t="shared" si="20"/>
        <v>0.10000002384185791</v>
      </c>
      <c r="M406" s="1"/>
    </row>
    <row r="407" spans="1:13" ht="33.950000000000003" customHeight="1" thickBot="1" x14ac:dyDescent="0.3">
      <c r="A407" s="6" t="s">
        <v>746</v>
      </c>
      <c r="B407" s="15" t="s">
        <v>745</v>
      </c>
      <c r="C407" s="16"/>
      <c r="D407" s="7">
        <v>0</v>
      </c>
      <c r="E407" s="7">
        <v>356180047.30000001</v>
      </c>
      <c r="F407" s="7">
        <v>0</v>
      </c>
      <c r="G407" s="7">
        <f t="shared" si="18"/>
        <v>356180047.30000001</v>
      </c>
      <c r="H407" s="7">
        <v>0</v>
      </c>
      <c r="I407" s="7">
        <v>0</v>
      </c>
      <c r="J407" s="7">
        <v>356180047.19999999</v>
      </c>
      <c r="K407" s="7">
        <f t="shared" si="19"/>
        <v>356180047.19999999</v>
      </c>
      <c r="L407" s="7">
        <f t="shared" si="20"/>
        <v>0.10000002384185791</v>
      </c>
      <c r="M407" s="1"/>
    </row>
    <row r="408" spans="1:13" ht="33.950000000000003" customHeight="1" thickBot="1" x14ac:dyDescent="0.3">
      <c r="A408" s="6" t="s">
        <v>747</v>
      </c>
      <c r="B408" s="15" t="s">
        <v>748</v>
      </c>
      <c r="C408" s="16"/>
      <c r="D408" s="7">
        <v>85728612.060000002</v>
      </c>
      <c r="E408" s="7">
        <v>50641428.359999999</v>
      </c>
      <c r="F408" s="7">
        <v>6958135.46</v>
      </c>
      <c r="G408" s="7">
        <f t="shared" si="18"/>
        <v>129411904.96000002</v>
      </c>
      <c r="H408" s="7">
        <v>0</v>
      </c>
      <c r="I408" s="7">
        <v>0</v>
      </c>
      <c r="J408" s="7">
        <v>125902540.22</v>
      </c>
      <c r="K408" s="7">
        <f t="shared" si="19"/>
        <v>125902540.22</v>
      </c>
      <c r="L408" s="7">
        <f t="shared" si="20"/>
        <v>3509364.7400000244</v>
      </c>
      <c r="M408" s="1"/>
    </row>
    <row r="409" spans="1:13" ht="21.95" customHeight="1" thickBot="1" x14ac:dyDescent="0.3">
      <c r="A409" s="6" t="s">
        <v>749</v>
      </c>
      <c r="B409" s="15" t="s">
        <v>750</v>
      </c>
      <c r="C409" s="16"/>
      <c r="D409" s="7">
        <v>6960587</v>
      </c>
      <c r="E409" s="7">
        <v>641428.36</v>
      </c>
      <c r="F409" s="7">
        <v>3674775.36</v>
      </c>
      <c r="G409" s="7">
        <f t="shared" si="18"/>
        <v>3927240.0000000005</v>
      </c>
      <c r="H409" s="7">
        <v>0</v>
      </c>
      <c r="I409" s="7">
        <v>0</v>
      </c>
      <c r="J409" s="7">
        <v>1587240</v>
      </c>
      <c r="K409" s="7">
        <f t="shared" si="19"/>
        <v>1587240</v>
      </c>
      <c r="L409" s="7">
        <f t="shared" si="20"/>
        <v>2340000.0000000005</v>
      </c>
      <c r="M409" s="1"/>
    </row>
    <row r="410" spans="1:13" ht="21.95" customHeight="1" thickBot="1" x14ac:dyDescent="0.3">
      <c r="A410" s="6" t="s">
        <v>751</v>
      </c>
      <c r="B410" s="15" t="s">
        <v>752</v>
      </c>
      <c r="C410" s="16"/>
      <c r="D410" s="7">
        <v>78768025.060000002</v>
      </c>
      <c r="E410" s="7">
        <v>50000000</v>
      </c>
      <c r="F410" s="7">
        <v>3283360.1</v>
      </c>
      <c r="G410" s="7">
        <f t="shared" si="18"/>
        <v>125484664.96000001</v>
      </c>
      <c r="H410" s="7">
        <v>0</v>
      </c>
      <c r="I410" s="7">
        <v>0</v>
      </c>
      <c r="J410" s="7">
        <v>124315300.22</v>
      </c>
      <c r="K410" s="7">
        <f t="shared" si="19"/>
        <v>124315300.22</v>
      </c>
      <c r="L410" s="7">
        <f t="shared" si="20"/>
        <v>1169364.7400000095</v>
      </c>
      <c r="M410" s="1"/>
    </row>
    <row r="411" spans="1:13" ht="21.95" customHeight="1" thickBot="1" x14ac:dyDescent="0.3">
      <c r="A411" s="6" t="s">
        <v>753</v>
      </c>
      <c r="B411" s="15" t="s">
        <v>754</v>
      </c>
      <c r="C411" s="16"/>
      <c r="D411" s="7">
        <v>4114211</v>
      </c>
      <c r="E411" s="7">
        <v>0</v>
      </c>
      <c r="F411" s="7">
        <v>871081.6</v>
      </c>
      <c r="G411" s="7">
        <f t="shared" si="18"/>
        <v>3243129.4</v>
      </c>
      <c r="H411" s="7">
        <v>0</v>
      </c>
      <c r="I411" s="7">
        <v>0</v>
      </c>
      <c r="J411" s="7">
        <v>3238083.4</v>
      </c>
      <c r="K411" s="7">
        <f t="shared" si="19"/>
        <v>3238083.4</v>
      </c>
      <c r="L411" s="7">
        <f t="shared" si="20"/>
        <v>5046</v>
      </c>
      <c r="M411" s="1"/>
    </row>
    <row r="412" spans="1:13" ht="45" customHeight="1" thickBot="1" x14ac:dyDescent="0.3">
      <c r="A412" s="6" t="s">
        <v>755</v>
      </c>
      <c r="B412" s="15" t="s">
        <v>756</v>
      </c>
      <c r="C412" s="16"/>
      <c r="D412" s="7">
        <v>4114211</v>
      </c>
      <c r="E412" s="7">
        <v>0</v>
      </c>
      <c r="F412" s="7">
        <v>871081.6</v>
      </c>
      <c r="G412" s="7">
        <f t="shared" si="18"/>
        <v>3243129.4</v>
      </c>
      <c r="H412" s="7">
        <v>0</v>
      </c>
      <c r="I412" s="7">
        <v>0</v>
      </c>
      <c r="J412" s="7">
        <v>3238083.4</v>
      </c>
      <c r="K412" s="7">
        <f t="shared" si="19"/>
        <v>3238083.4</v>
      </c>
      <c r="L412" s="7">
        <f t="shared" si="20"/>
        <v>5046</v>
      </c>
      <c r="M412" s="1"/>
    </row>
    <row r="413" spans="1:13" ht="12" customHeight="1" thickBot="1" x14ac:dyDescent="0.3">
      <c r="A413" s="6" t="s">
        <v>757</v>
      </c>
      <c r="B413" s="15" t="s">
        <v>758</v>
      </c>
      <c r="C413" s="16"/>
      <c r="D413" s="7">
        <v>30363593</v>
      </c>
      <c r="E413" s="7">
        <v>0</v>
      </c>
      <c r="F413" s="7">
        <v>10419807.17</v>
      </c>
      <c r="G413" s="7">
        <f t="shared" si="18"/>
        <v>19943785.829999998</v>
      </c>
      <c r="H413" s="7">
        <v>0</v>
      </c>
      <c r="I413" s="7">
        <v>421905.52</v>
      </c>
      <c r="J413" s="7">
        <v>1772526.2</v>
      </c>
      <c r="K413" s="7">
        <f t="shared" si="19"/>
        <v>2194431.7199999997</v>
      </c>
      <c r="L413" s="7">
        <f t="shared" si="20"/>
        <v>17749354.109999999</v>
      </c>
      <c r="M413" s="1"/>
    </row>
    <row r="414" spans="1:13" ht="12" customHeight="1" thickBot="1" x14ac:dyDescent="0.3">
      <c r="A414" s="6" t="s">
        <v>759</v>
      </c>
      <c r="B414" s="15" t="s">
        <v>760</v>
      </c>
      <c r="C414" s="16"/>
      <c r="D414" s="7">
        <v>30363593</v>
      </c>
      <c r="E414" s="7">
        <v>0</v>
      </c>
      <c r="F414" s="7">
        <v>10419807.17</v>
      </c>
      <c r="G414" s="7">
        <f t="shared" si="18"/>
        <v>19943785.829999998</v>
      </c>
      <c r="H414" s="7">
        <v>0</v>
      </c>
      <c r="I414" s="7">
        <v>421905.52</v>
      </c>
      <c r="J414" s="7">
        <v>1772526.2</v>
      </c>
      <c r="K414" s="7">
        <f t="shared" si="19"/>
        <v>2194431.7199999997</v>
      </c>
      <c r="L414" s="7">
        <f t="shared" si="20"/>
        <v>17749354.109999999</v>
      </c>
      <c r="M414" s="1"/>
    </row>
    <row r="415" spans="1:13" ht="12" customHeight="1" thickBot="1" x14ac:dyDescent="0.3">
      <c r="A415" s="6" t="s">
        <v>761</v>
      </c>
      <c r="B415" s="15" t="s">
        <v>762</v>
      </c>
      <c r="C415" s="16"/>
      <c r="D415" s="7">
        <v>30363593</v>
      </c>
      <c r="E415" s="7">
        <v>0</v>
      </c>
      <c r="F415" s="7">
        <v>10419807.17</v>
      </c>
      <c r="G415" s="7">
        <f t="shared" si="18"/>
        <v>19943785.829999998</v>
      </c>
      <c r="H415" s="7">
        <v>0</v>
      </c>
      <c r="I415" s="7">
        <v>421905.52</v>
      </c>
      <c r="J415" s="7">
        <v>1772526.2</v>
      </c>
      <c r="K415" s="7">
        <f t="shared" si="19"/>
        <v>2194431.7199999997</v>
      </c>
      <c r="L415" s="7">
        <f t="shared" si="20"/>
        <v>17749354.109999999</v>
      </c>
      <c r="M415" s="1"/>
    </row>
    <row r="416" spans="1:13" ht="33.950000000000003" customHeight="1" thickBot="1" x14ac:dyDescent="0.3">
      <c r="A416" s="6" t="s">
        <v>763</v>
      </c>
      <c r="B416" s="15" t="s">
        <v>764</v>
      </c>
      <c r="C416" s="16"/>
      <c r="D416" s="7">
        <v>78596364923.800003</v>
      </c>
      <c r="E416" s="7">
        <v>623109887.12</v>
      </c>
      <c r="F416" s="7">
        <v>371538459.80000001</v>
      </c>
      <c r="G416" s="7">
        <f t="shared" si="18"/>
        <v>78847936351.119995</v>
      </c>
      <c r="H416" s="7">
        <v>0</v>
      </c>
      <c r="I416" s="7">
        <v>1153277786.1500001</v>
      </c>
      <c r="J416" s="7">
        <v>77031749613.740005</v>
      </c>
      <c r="K416" s="7">
        <f t="shared" si="19"/>
        <v>78185027399.889999</v>
      </c>
      <c r="L416" s="7">
        <f t="shared" si="20"/>
        <v>662908951.22999573</v>
      </c>
      <c r="M416" s="1"/>
    </row>
    <row r="417" spans="1:13" ht="33.950000000000003" customHeight="1" thickBot="1" x14ac:dyDescent="0.3">
      <c r="A417" s="6" t="s">
        <v>765</v>
      </c>
      <c r="B417" s="15" t="s">
        <v>766</v>
      </c>
      <c r="C417" s="16"/>
      <c r="D417" s="7">
        <v>34508730</v>
      </c>
      <c r="E417" s="7">
        <v>0</v>
      </c>
      <c r="F417" s="7">
        <v>0</v>
      </c>
      <c r="G417" s="7">
        <f t="shared" si="18"/>
        <v>34508730</v>
      </c>
      <c r="H417" s="7">
        <v>0</v>
      </c>
      <c r="I417" s="7">
        <v>0</v>
      </c>
      <c r="J417" s="7">
        <v>34508730</v>
      </c>
      <c r="K417" s="7">
        <f t="shared" si="19"/>
        <v>34508730</v>
      </c>
      <c r="L417" s="7">
        <f t="shared" si="20"/>
        <v>0</v>
      </c>
      <c r="M417" s="1"/>
    </row>
    <row r="418" spans="1:13" ht="33.950000000000003" customHeight="1" thickBot="1" x14ac:dyDescent="0.3">
      <c r="A418" s="6" t="s">
        <v>767</v>
      </c>
      <c r="B418" s="15" t="s">
        <v>766</v>
      </c>
      <c r="C418" s="16"/>
      <c r="D418" s="7">
        <v>34508730</v>
      </c>
      <c r="E418" s="7">
        <v>0</v>
      </c>
      <c r="F418" s="7">
        <v>0</v>
      </c>
      <c r="G418" s="7">
        <f t="shared" si="18"/>
        <v>34508730</v>
      </c>
      <c r="H418" s="7">
        <v>0</v>
      </c>
      <c r="I418" s="7">
        <v>0</v>
      </c>
      <c r="J418" s="7">
        <v>34508730</v>
      </c>
      <c r="K418" s="7">
        <f t="shared" si="19"/>
        <v>34508730</v>
      </c>
      <c r="L418" s="7">
        <f t="shared" si="20"/>
        <v>0</v>
      </c>
      <c r="M418" s="1"/>
    </row>
    <row r="419" spans="1:13" ht="57" customHeight="1" thickBot="1" x14ac:dyDescent="0.3">
      <c r="A419" s="6" t="s">
        <v>768</v>
      </c>
      <c r="B419" s="15" t="s">
        <v>769</v>
      </c>
      <c r="C419" s="16"/>
      <c r="D419" s="7">
        <v>78560738327</v>
      </c>
      <c r="E419" s="7">
        <v>623109887.12</v>
      </c>
      <c r="F419" s="7">
        <v>371134223</v>
      </c>
      <c r="G419" s="7">
        <f t="shared" si="18"/>
        <v>78812713991.119995</v>
      </c>
      <c r="H419" s="7">
        <v>0</v>
      </c>
      <c r="I419" s="7">
        <v>1153277786.1500001</v>
      </c>
      <c r="J419" s="7">
        <v>76997240883.740005</v>
      </c>
      <c r="K419" s="7">
        <f t="shared" si="19"/>
        <v>78150518669.889999</v>
      </c>
      <c r="L419" s="7">
        <f t="shared" si="20"/>
        <v>662195321.22999573</v>
      </c>
      <c r="M419" s="1"/>
    </row>
    <row r="420" spans="1:13" ht="21.95" customHeight="1" thickBot="1" x14ac:dyDescent="0.3">
      <c r="A420" s="6" t="s">
        <v>770</v>
      </c>
      <c r="B420" s="15" t="s">
        <v>771</v>
      </c>
      <c r="C420" s="16"/>
      <c r="D420" s="7">
        <v>78560738327</v>
      </c>
      <c r="E420" s="7">
        <v>623109887.12</v>
      </c>
      <c r="F420" s="7">
        <v>371134223</v>
      </c>
      <c r="G420" s="7">
        <f t="shared" si="18"/>
        <v>78812713991.119995</v>
      </c>
      <c r="H420" s="7">
        <v>0</v>
      </c>
      <c r="I420" s="7">
        <v>1153277786.1500001</v>
      </c>
      <c r="J420" s="7">
        <v>76997240883.740005</v>
      </c>
      <c r="K420" s="7">
        <f t="shared" si="19"/>
        <v>78150518669.889999</v>
      </c>
      <c r="L420" s="7">
        <f t="shared" si="20"/>
        <v>662195321.22999573</v>
      </c>
      <c r="M420" s="1"/>
    </row>
    <row r="421" spans="1:13" ht="33.950000000000003" customHeight="1" thickBot="1" x14ac:dyDescent="0.3">
      <c r="A421" s="6" t="s">
        <v>772</v>
      </c>
      <c r="B421" s="15" t="s">
        <v>773</v>
      </c>
      <c r="C421" s="16"/>
      <c r="D421" s="7">
        <v>1117866.8</v>
      </c>
      <c r="E421" s="7">
        <v>0</v>
      </c>
      <c r="F421" s="7">
        <v>404236.79999999999</v>
      </c>
      <c r="G421" s="7">
        <f t="shared" si="18"/>
        <v>713630</v>
      </c>
      <c r="H421" s="7">
        <v>0</v>
      </c>
      <c r="I421" s="7">
        <v>0</v>
      </c>
      <c r="J421" s="7">
        <v>0</v>
      </c>
      <c r="K421" s="7">
        <f t="shared" si="19"/>
        <v>0</v>
      </c>
      <c r="L421" s="7">
        <f t="shared" si="20"/>
        <v>713630</v>
      </c>
      <c r="M421" s="1"/>
    </row>
    <row r="422" spans="1:13" ht="33.950000000000003" customHeight="1" thickBot="1" x14ac:dyDescent="0.3">
      <c r="A422" s="6" t="s">
        <v>774</v>
      </c>
      <c r="B422" s="15" t="s">
        <v>773</v>
      </c>
      <c r="C422" s="16"/>
      <c r="D422" s="7">
        <v>1117866.8</v>
      </c>
      <c r="E422" s="7">
        <v>0</v>
      </c>
      <c r="F422" s="7">
        <v>404236.79999999999</v>
      </c>
      <c r="G422" s="7">
        <f t="shared" si="18"/>
        <v>713630</v>
      </c>
      <c r="H422" s="7">
        <v>0</v>
      </c>
      <c r="I422" s="7">
        <v>0</v>
      </c>
      <c r="J422" s="7">
        <v>0</v>
      </c>
      <c r="K422" s="7">
        <f t="shared" si="19"/>
        <v>0</v>
      </c>
      <c r="L422" s="7">
        <f t="shared" si="20"/>
        <v>713630</v>
      </c>
      <c r="M422" s="1"/>
    </row>
    <row r="423" spans="1:13" ht="12" customHeight="1" thickBot="1" x14ac:dyDescent="0.3">
      <c r="A423" s="6" t="s">
        <v>775</v>
      </c>
      <c r="B423" s="15" t="s">
        <v>776</v>
      </c>
      <c r="C423" s="16"/>
      <c r="D423" s="7">
        <v>133319574.3</v>
      </c>
      <c r="E423" s="7">
        <v>53680384.799999997</v>
      </c>
      <c r="F423" s="7">
        <v>25730041.370000001</v>
      </c>
      <c r="G423" s="7">
        <f t="shared" si="18"/>
        <v>161269917.72999999</v>
      </c>
      <c r="H423" s="7">
        <v>0</v>
      </c>
      <c r="I423" s="7">
        <v>11936562.92</v>
      </c>
      <c r="J423" s="7">
        <v>98579937.319999993</v>
      </c>
      <c r="K423" s="7">
        <f t="shared" si="19"/>
        <v>110516500.23999999</v>
      </c>
      <c r="L423" s="7">
        <f t="shared" si="20"/>
        <v>50753417.489999995</v>
      </c>
      <c r="M423" s="1"/>
    </row>
    <row r="424" spans="1:13" ht="21.95" customHeight="1" thickBot="1" x14ac:dyDescent="0.3">
      <c r="A424" s="6" t="s">
        <v>777</v>
      </c>
      <c r="B424" s="15" t="s">
        <v>778</v>
      </c>
      <c r="C424" s="16"/>
      <c r="D424" s="7">
        <v>114757182.3</v>
      </c>
      <c r="E424" s="7">
        <v>53680384.799999997</v>
      </c>
      <c r="F424" s="7">
        <v>22892036.57</v>
      </c>
      <c r="G424" s="7">
        <f t="shared" si="18"/>
        <v>145545530.53</v>
      </c>
      <c r="H424" s="7">
        <v>0</v>
      </c>
      <c r="I424" s="7">
        <v>8851694.9199999999</v>
      </c>
      <c r="J424" s="7">
        <v>85940418.120000005</v>
      </c>
      <c r="K424" s="7">
        <f t="shared" si="19"/>
        <v>94792113.040000007</v>
      </c>
      <c r="L424" s="7">
        <f t="shared" si="20"/>
        <v>50753417.489999995</v>
      </c>
      <c r="M424" s="1"/>
    </row>
    <row r="425" spans="1:13" ht="21.95" customHeight="1" thickBot="1" x14ac:dyDescent="0.3">
      <c r="A425" s="6" t="s">
        <v>779</v>
      </c>
      <c r="B425" s="15" t="s">
        <v>780</v>
      </c>
      <c r="C425" s="16"/>
      <c r="D425" s="7">
        <v>114757182.3</v>
      </c>
      <c r="E425" s="7">
        <v>53680384.799999997</v>
      </c>
      <c r="F425" s="7">
        <v>22892036.57</v>
      </c>
      <c r="G425" s="7">
        <f t="shared" si="18"/>
        <v>145545530.53</v>
      </c>
      <c r="H425" s="7">
        <v>0</v>
      </c>
      <c r="I425" s="7">
        <v>8851694.9199999999</v>
      </c>
      <c r="J425" s="7">
        <v>85940418.120000005</v>
      </c>
      <c r="K425" s="7">
        <f t="shared" si="19"/>
        <v>94792113.040000007</v>
      </c>
      <c r="L425" s="7">
        <f t="shared" si="20"/>
        <v>50753417.489999995</v>
      </c>
      <c r="M425" s="1"/>
    </row>
    <row r="426" spans="1:13" ht="21.95" customHeight="1" thickBot="1" x14ac:dyDescent="0.3">
      <c r="A426" s="6" t="s">
        <v>781</v>
      </c>
      <c r="B426" s="15" t="s">
        <v>782</v>
      </c>
      <c r="C426" s="16"/>
      <c r="D426" s="7">
        <v>4372368</v>
      </c>
      <c r="E426" s="7">
        <v>0</v>
      </c>
      <c r="F426" s="7">
        <v>0</v>
      </c>
      <c r="G426" s="7">
        <f t="shared" si="18"/>
        <v>4372368</v>
      </c>
      <c r="H426" s="7">
        <v>0</v>
      </c>
      <c r="I426" s="7">
        <v>3084868</v>
      </c>
      <c r="J426" s="7">
        <v>1287500</v>
      </c>
      <c r="K426" s="7">
        <f t="shared" si="19"/>
        <v>4372368</v>
      </c>
      <c r="L426" s="7">
        <f t="shared" si="20"/>
        <v>0</v>
      </c>
      <c r="M426" s="1"/>
    </row>
    <row r="427" spans="1:13" ht="12" customHeight="1" thickBot="1" x14ac:dyDescent="0.3">
      <c r="A427" s="6" t="s">
        <v>783</v>
      </c>
      <c r="B427" s="15" t="s">
        <v>784</v>
      </c>
      <c r="C427" s="16"/>
      <c r="D427" s="7">
        <v>4372368</v>
      </c>
      <c r="E427" s="7">
        <v>0</v>
      </c>
      <c r="F427" s="7">
        <v>0</v>
      </c>
      <c r="G427" s="7">
        <f t="shared" si="18"/>
        <v>4372368</v>
      </c>
      <c r="H427" s="7">
        <v>0</v>
      </c>
      <c r="I427" s="7">
        <v>3084868</v>
      </c>
      <c r="J427" s="7">
        <v>1287500</v>
      </c>
      <c r="K427" s="7">
        <f t="shared" si="19"/>
        <v>4372368</v>
      </c>
      <c r="L427" s="7">
        <f t="shared" si="20"/>
        <v>0</v>
      </c>
      <c r="M427" s="1"/>
    </row>
    <row r="428" spans="1:13" ht="21.95" customHeight="1" thickBot="1" x14ac:dyDescent="0.3">
      <c r="A428" s="6" t="s">
        <v>785</v>
      </c>
      <c r="B428" s="15" t="s">
        <v>786</v>
      </c>
      <c r="C428" s="16"/>
      <c r="D428" s="7">
        <v>14190024</v>
      </c>
      <c r="E428" s="7">
        <v>0</v>
      </c>
      <c r="F428" s="7">
        <v>2838004.8</v>
      </c>
      <c r="G428" s="7">
        <f t="shared" si="18"/>
        <v>11352019.199999999</v>
      </c>
      <c r="H428" s="7">
        <v>0</v>
      </c>
      <c r="I428" s="7">
        <v>0</v>
      </c>
      <c r="J428" s="7">
        <v>11352019.199999999</v>
      </c>
      <c r="K428" s="7">
        <f t="shared" si="19"/>
        <v>11352019.199999999</v>
      </c>
      <c r="L428" s="7">
        <f t="shared" si="20"/>
        <v>0</v>
      </c>
      <c r="M428" s="1"/>
    </row>
    <row r="429" spans="1:13" ht="21.95" customHeight="1" thickBot="1" x14ac:dyDescent="0.3">
      <c r="A429" s="6" t="s">
        <v>787</v>
      </c>
      <c r="B429" s="15" t="s">
        <v>788</v>
      </c>
      <c r="C429" s="16"/>
      <c r="D429" s="7">
        <v>14190024</v>
      </c>
      <c r="E429" s="7">
        <v>0</v>
      </c>
      <c r="F429" s="7">
        <v>2838004.8</v>
      </c>
      <c r="G429" s="7">
        <f t="shared" si="18"/>
        <v>11352019.199999999</v>
      </c>
      <c r="H429" s="7">
        <v>0</v>
      </c>
      <c r="I429" s="7">
        <v>0</v>
      </c>
      <c r="J429" s="7">
        <v>11352019.199999999</v>
      </c>
      <c r="K429" s="7">
        <f t="shared" si="19"/>
        <v>11352019.199999999</v>
      </c>
      <c r="L429" s="7">
        <f t="shared" si="20"/>
        <v>0</v>
      </c>
      <c r="M429" s="1"/>
    </row>
    <row r="430" spans="1:13" ht="12" customHeight="1" thickBot="1" x14ac:dyDescent="0.3">
      <c r="A430" s="6" t="s">
        <v>789</v>
      </c>
      <c r="B430" s="15" t="s">
        <v>790</v>
      </c>
      <c r="C430" s="16"/>
      <c r="D430" s="7">
        <v>3141443</v>
      </c>
      <c r="E430" s="7">
        <v>753946.56</v>
      </c>
      <c r="F430" s="7">
        <v>879604.04</v>
      </c>
      <c r="G430" s="7">
        <f t="shared" si="18"/>
        <v>3015785.52</v>
      </c>
      <c r="H430" s="7">
        <v>0</v>
      </c>
      <c r="I430" s="7">
        <v>0</v>
      </c>
      <c r="J430" s="7">
        <v>0</v>
      </c>
      <c r="K430" s="7">
        <f t="shared" si="19"/>
        <v>0</v>
      </c>
      <c r="L430" s="7">
        <f t="shared" si="20"/>
        <v>3015785.52</v>
      </c>
      <c r="M430" s="1"/>
    </row>
    <row r="431" spans="1:13" ht="21.95" customHeight="1" thickBot="1" x14ac:dyDescent="0.3">
      <c r="A431" s="6" t="s">
        <v>791</v>
      </c>
      <c r="B431" s="15" t="s">
        <v>792</v>
      </c>
      <c r="C431" s="16"/>
      <c r="D431" s="7">
        <v>3141443</v>
      </c>
      <c r="E431" s="7">
        <v>753946.56</v>
      </c>
      <c r="F431" s="7">
        <v>879604.04</v>
      </c>
      <c r="G431" s="7">
        <f t="shared" si="18"/>
        <v>3015785.52</v>
      </c>
      <c r="H431" s="7">
        <v>0</v>
      </c>
      <c r="I431" s="7">
        <v>0</v>
      </c>
      <c r="J431" s="7">
        <v>0</v>
      </c>
      <c r="K431" s="7">
        <f t="shared" si="19"/>
        <v>0</v>
      </c>
      <c r="L431" s="7">
        <f t="shared" si="20"/>
        <v>3015785.52</v>
      </c>
      <c r="M431" s="1"/>
    </row>
    <row r="432" spans="1:13" ht="21.95" customHeight="1" thickBot="1" x14ac:dyDescent="0.3">
      <c r="A432" s="6" t="s">
        <v>793</v>
      </c>
      <c r="B432" s="15" t="s">
        <v>792</v>
      </c>
      <c r="C432" s="16"/>
      <c r="D432" s="7">
        <v>3141443</v>
      </c>
      <c r="E432" s="7">
        <v>753946.56</v>
      </c>
      <c r="F432" s="7">
        <v>879604.04</v>
      </c>
      <c r="G432" s="7">
        <f t="shared" si="18"/>
        <v>3015785.52</v>
      </c>
      <c r="H432" s="7">
        <v>0</v>
      </c>
      <c r="I432" s="7">
        <v>0</v>
      </c>
      <c r="J432" s="7">
        <v>0</v>
      </c>
      <c r="K432" s="7">
        <f t="shared" si="19"/>
        <v>0</v>
      </c>
      <c r="L432" s="7">
        <f t="shared" si="20"/>
        <v>3015785.52</v>
      </c>
      <c r="M432" s="1"/>
    </row>
    <row r="433" spans="1:13" ht="21.95" customHeight="1" thickBot="1" x14ac:dyDescent="0.3">
      <c r="A433" s="6" t="s">
        <v>794</v>
      </c>
      <c r="B433" s="15" t="s">
        <v>795</v>
      </c>
      <c r="C433" s="16"/>
      <c r="D433" s="7">
        <v>4331338</v>
      </c>
      <c r="E433" s="7">
        <v>214157332.05000001</v>
      </c>
      <c r="F433" s="7">
        <v>43805192.18</v>
      </c>
      <c r="G433" s="7">
        <f t="shared" si="18"/>
        <v>174683477.87</v>
      </c>
      <c r="H433" s="7">
        <v>0</v>
      </c>
      <c r="I433" s="7">
        <v>62175800.979999997</v>
      </c>
      <c r="J433" s="7">
        <v>18923431.239999998</v>
      </c>
      <c r="K433" s="7">
        <f t="shared" si="19"/>
        <v>81099232.219999999</v>
      </c>
      <c r="L433" s="7">
        <f t="shared" si="20"/>
        <v>93584245.650000006</v>
      </c>
      <c r="M433" s="1"/>
    </row>
    <row r="434" spans="1:13" ht="21.95" customHeight="1" thickBot="1" x14ac:dyDescent="0.3">
      <c r="A434" s="6" t="s">
        <v>796</v>
      </c>
      <c r="B434" s="15" t="s">
        <v>797</v>
      </c>
      <c r="C434" s="16"/>
      <c r="D434" s="7">
        <v>76530.84</v>
      </c>
      <c r="E434" s="7">
        <v>135950630.30000001</v>
      </c>
      <c r="F434" s="7">
        <v>37948823.670000002</v>
      </c>
      <c r="G434" s="7">
        <f t="shared" si="18"/>
        <v>98078337.470000014</v>
      </c>
      <c r="H434" s="7">
        <v>0</v>
      </c>
      <c r="I434" s="7">
        <v>1227330.52</v>
      </c>
      <c r="J434" s="7">
        <v>307764</v>
      </c>
      <c r="K434" s="7">
        <f t="shared" si="19"/>
        <v>1535094.52</v>
      </c>
      <c r="L434" s="7">
        <f t="shared" si="20"/>
        <v>96543242.950000018</v>
      </c>
      <c r="M434" s="1"/>
    </row>
    <row r="435" spans="1:13" ht="21.95" customHeight="1" thickBot="1" x14ac:dyDescent="0.3">
      <c r="A435" s="6" t="s">
        <v>798</v>
      </c>
      <c r="B435" s="15" t="s">
        <v>799</v>
      </c>
      <c r="C435" s="16"/>
      <c r="D435" s="7">
        <v>-2083675.91</v>
      </c>
      <c r="E435" s="7">
        <v>66315010.060000002</v>
      </c>
      <c r="F435" s="7">
        <v>7555468.6299999999</v>
      </c>
      <c r="G435" s="7">
        <f t="shared" si="18"/>
        <v>56675865.520000003</v>
      </c>
      <c r="H435" s="7">
        <v>0</v>
      </c>
      <c r="I435" s="7">
        <v>572961.69999999995</v>
      </c>
      <c r="J435" s="7">
        <v>51761</v>
      </c>
      <c r="K435" s="7">
        <f t="shared" si="19"/>
        <v>624722.69999999995</v>
      </c>
      <c r="L435" s="7">
        <f t="shared" si="20"/>
        <v>56051142.82</v>
      </c>
      <c r="M435" s="1"/>
    </row>
    <row r="436" spans="1:13" ht="12" customHeight="1" thickBot="1" x14ac:dyDescent="0.3">
      <c r="A436" s="6" t="s">
        <v>800</v>
      </c>
      <c r="B436" s="15" t="s">
        <v>801</v>
      </c>
      <c r="C436" s="16"/>
      <c r="D436" s="7">
        <v>-2083675.91</v>
      </c>
      <c r="E436" s="7">
        <v>66315010.060000002</v>
      </c>
      <c r="F436" s="7">
        <v>7555468.6299999999</v>
      </c>
      <c r="G436" s="7">
        <f t="shared" si="18"/>
        <v>56675865.520000003</v>
      </c>
      <c r="H436" s="7">
        <v>0</v>
      </c>
      <c r="I436" s="7">
        <v>572961.69999999995</v>
      </c>
      <c r="J436" s="7">
        <v>51761</v>
      </c>
      <c r="K436" s="7">
        <f t="shared" si="19"/>
        <v>624722.69999999995</v>
      </c>
      <c r="L436" s="7">
        <f t="shared" si="20"/>
        <v>56051142.82</v>
      </c>
      <c r="M436" s="1"/>
    </row>
    <row r="437" spans="1:13" ht="21.95" customHeight="1" thickBot="1" x14ac:dyDescent="0.3">
      <c r="A437" s="6" t="s">
        <v>802</v>
      </c>
      <c r="B437" s="15" t="s">
        <v>803</v>
      </c>
      <c r="C437" s="16"/>
      <c r="D437" s="7">
        <v>0</v>
      </c>
      <c r="E437" s="7">
        <v>0</v>
      </c>
      <c r="F437" s="7">
        <v>0</v>
      </c>
      <c r="G437" s="7">
        <f t="shared" si="18"/>
        <v>0</v>
      </c>
      <c r="H437" s="7">
        <v>0</v>
      </c>
      <c r="I437" s="7">
        <v>33404</v>
      </c>
      <c r="J437" s="7">
        <v>0</v>
      </c>
      <c r="K437" s="7">
        <f t="shared" si="19"/>
        <v>33404</v>
      </c>
      <c r="L437" s="7">
        <f t="shared" si="20"/>
        <v>-33404</v>
      </c>
      <c r="M437" s="1"/>
    </row>
    <row r="438" spans="1:13" ht="21.95" customHeight="1" thickBot="1" x14ac:dyDescent="0.3">
      <c r="A438" s="6" t="s">
        <v>804</v>
      </c>
      <c r="B438" s="15" t="s">
        <v>803</v>
      </c>
      <c r="C438" s="16"/>
      <c r="D438" s="7">
        <v>0</v>
      </c>
      <c r="E438" s="7">
        <v>0</v>
      </c>
      <c r="F438" s="7">
        <v>0</v>
      </c>
      <c r="G438" s="7">
        <f t="shared" si="18"/>
        <v>0</v>
      </c>
      <c r="H438" s="7">
        <v>0</v>
      </c>
      <c r="I438" s="7">
        <v>33404</v>
      </c>
      <c r="J438" s="7">
        <v>0</v>
      </c>
      <c r="K438" s="7">
        <f t="shared" si="19"/>
        <v>33404</v>
      </c>
      <c r="L438" s="7">
        <f t="shared" si="20"/>
        <v>-33404</v>
      </c>
      <c r="M438" s="1"/>
    </row>
    <row r="439" spans="1:13" ht="21.95" customHeight="1" thickBot="1" x14ac:dyDescent="0.3">
      <c r="A439" s="6" t="s">
        <v>805</v>
      </c>
      <c r="B439" s="15" t="s">
        <v>806</v>
      </c>
      <c r="C439" s="16"/>
      <c r="D439" s="7">
        <v>1937375.08</v>
      </c>
      <c r="E439" s="7">
        <v>58832020.57</v>
      </c>
      <c r="F439" s="7">
        <v>30221355.039999999</v>
      </c>
      <c r="G439" s="7">
        <f t="shared" si="18"/>
        <v>30548040.609999999</v>
      </c>
      <c r="H439" s="7">
        <v>0</v>
      </c>
      <c r="I439" s="7">
        <v>471324.82</v>
      </c>
      <c r="J439" s="7">
        <v>220284</v>
      </c>
      <c r="K439" s="7">
        <f t="shared" si="19"/>
        <v>691608.82000000007</v>
      </c>
      <c r="L439" s="7">
        <f t="shared" si="20"/>
        <v>29856431.789999999</v>
      </c>
      <c r="M439" s="1"/>
    </row>
    <row r="440" spans="1:13" ht="12" customHeight="1" thickBot="1" x14ac:dyDescent="0.3">
      <c r="A440" s="6" t="s">
        <v>807</v>
      </c>
      <c r="B440" s="15" t="s">
        <v>808</v>
      </c>
      <c r="C440" s="16"/>
      <c r="D440" s="7">
        <v>1937375.08</v>
      </c>
      <c r="E440" s="7">
        <v>58832020.57</v>
      </c>
      <c r="F440" s="7">
        <v>30221355.039999999</v>
      </c>
      <c r="G440" s="7">
        <f t="shared" si="18"/>
        <v>30548040.609999999</v>
      </c>
      <c r="H440" s="7">
        <v>0</v>
      </c>
      <c r="I440" s="7">
        <v>471324.82</v>
      </c>
      <c r="J440" s="7">
        <v>220284</v>
      </c>
      <c r="K440" s="7">
        <f t="shared" si="19"/>
        <v>691608.82000000007</v>
      </c>
      <c r="L440" s="7">
        <f t="shared" si="20"/>
        <v>29856431.789999999</v>
      </c>
      <c r="M440" s="1"/>
    </row>
    <row r="441" spans="1:13" ht="21.95" customHeight="1" thickBot="1" x14ac:dyDescent="0.3">
      <c r="A441" s="6" t="s">
        <v>809</v>
      </c>
      <c r="B441" s="15" t="s">
        <v>810</v>
      </c>
      <c r="C441" s="16"/>
      <c r="D441" s="7">
        <v>222831.67</v>
      </c>
      <c r="E441" s="7">
        <v>10803599.67</v>
      </c>
      <c r="F441" s="7">
        <v>172000</v>
      </c>
      <c r="G441" s="7">
        <f t="shared" si="18"/>
        <v>10854431.34</v>
      </c>
      <c r="H441" s="7">
        <v>0</v>
      </c>
      <c r="I441" s="7">
        <v>149640</v>
      </c>
      <c r="J441" s="7">
        <v>35719</v>
      </c>
      <c r="K441" s="7">
        <f t="shared" si="19"/>
        <v>185359</v>
      </c>
      <c r="L441" s="7">
        <f t="shared" si="20"/>
        <v>10669072.34</v>
      </c>
      <c r="M441" s="1"/>
    </row>
    <row r="442" spans="1:13" ht="12" customHeight="1" thickBot="1" x14ac:dyDescent="0.3">
      <c r="A442" s="6" t="s">
        <v>811</v>
      </c>
      <c r="B442" s="15" t="s">
        <v>812</v>
      </c>
      <c r="C442" s="16"/>
      <c r="D442" s="7">
        <v>151789</v>
      </c>
      <c r="E442" s="7">
        <v>282000</v>
      </c>
      <c r="F442" s="7">
        <v>4000</v>
      </c>
      <c r="G442" s="7">
        <f t="shared" si="18"/>
        <v>429789</v>
      </c>
      <c r="H442" s="7">
        <v>0</v>
      </c>
      <c r="I442" s="7">
        <v>149640</v>
      </c>
      <c r="J442" s="7">
        <v>1789</v>
      </c>
      <c r="K442" s="7">
        <f t="shared" si="19"/>
        <v>151429</v>
      </c>
      <c r="L442" s="7">
        <f t="shared" si="20"/>
        <v>278360</v>
      </c>
      <c r="M442" s="1"/>
    </row>
    <row r="443" spans="1:13" ht="21.95" customHeight="1" thickBot="1" x14ac:dyDescent="0.3">
      <c r="A443" s="6" t="s">
        <v>813</v>
      </c>
      <c r="B443" s="15" t="s">
        <v>814</v>
      </c>
      <c r="C443" s="16"/>
      <c r="D443" s="7">
        <v>71042.67</v>
      </c>
      <c r="E443" s="7">
        <v>10521599.67</v>
      </c>
      <c r="F443" s="7">
        <v>168000</v>
      </c>
      <c r="G443" s="7">
        <f t="shared" si="18"/>
        <v>10424642.34</v>
      </c>
      <c r="H443" s="7">
        <v>0</v>
      </c>
      <c r="I443" s="7">
        <v>0</v>
      </c>
      <c r="J443" s="7">
        <v>33930</v>
      </c>
      <c r="K443" s="7">
        <f t="shared" si="19"/>
        <v>33930</v>
      </c>
      <c r="L443" s="7">
        <f t="shared" si="20"/>
        <v>10390712.34</v>
      </c>
      <c r="M443" s="1"/>
    </row>
    <row r="444" spans="1:13" ht="21.95" customHeight="1" thickBot="1" x14ac:dyDescent="0.3">
      <c r="A444" s="6" t="s">
        <v>815</v>
      </c>
      <c r="B444" s="15" t="s">
        <v>816</v>
      </c>
      <c r="C444" s="16"/>
      <c r="D444" s="7">
        <v>104954.25</v>
      </c>
      <c r="E444" s="7">
        <v>5053433.0999999996</v>
      </c>
      <c r="F444" s="7">
        <v>1962392.01</v>
      </c>
      <c r="G444" s="7">
        <f t="shared" si="18"/>
        <v>3195995.34</v>
      </c>
      <c r="H444" s="7">
        <v>0</v>
      </c>
      <c r="I444" s="7">
        <v>55040.91</v>
      </c>
      <c r="J444" s="7">
        <v>0</v>
      </c>
      <c r="K444" s="7">
        <f t="shared" si="19"/>
        <v>55040.91</v>
      </c>
      <c r="L444" s="7">
        <f t="shared" si="20"/>
        <v>3140954.4299999997</v>
      </c>
      <c r="M444" s="1"/>
    </row>
    <row r="445" spans="1:13" ht="21.95" customHeight="1" thickBot="1" x14ac:dyDescent="0.3">
      <c r="A445" s="6" t="s">
        <v>817</v>
      </c>
      <c r="B445" s="15" t="s">
        <v>818</v>
      </c>
      <c r="C445" s="16"/>
      <c r="D445" s="7">
        <v>-118194.47</v>
      </c>
      <c r="E445" s="7">
        <v>433009.39</v>
      </c>
      <c r="F445" s="7">
        <v>140000</v>
      </c>
      <c r="G445" s="7">
        <f t="shared" si="18"/>
        <v>174814.92000000004</v>
      </c>
      <c r="H445" s="7">
        <v>0</v>
      </c>
      <c r="I445" s="7">
        <v>11040.95</v>
      </c>
      <c r="J445" s="7">
        <v>0</v>
      </c>
      <c r="K445" s="7">
        <f t="shared" si="19"/>
        <v>11040.95</v>
      </c>
      <c r="L445" s="7">
        <f t="shared" si="20"/>
        <v>163773.97000000003</v>
      </c>
      <c r="M445" s="1"/>
    </row>
    <row r="446" spans="1:13" ht="21.95" customHeight="1" thickBot="1" x14ac:dyDescent="0.3">
      <c r="A446" s="6" t="s">
        <v>819</v>
      </c>
      <c r="B446" s="15" t="s">
        <v>820</v>
      </c>
      <c r="C446" s="16"/>
      <c r="D446" s="7">
        <v>-118194.47</v>
      </c>
      <c r="E446" s="7">
        <v>433009.39</v>
      </c>
      <c r="F446" s="7">
        <v>140000</v>
      </c>
      <c r="G446" s="7">
        <f t="shared" si="18"/>
        <v>174814.92000000004</v>
      </c>
      <c r="H446" s="7">
        <v>0</v>
      </c>
      <c r="I446" s="7">
        <v>11040.95</v>
      </c>
      <c r="J446" s="7">
        <v>0</v>
      </c>
      <c r="K446" s="7">
        <f t="shared" si="19"/>
        <v>11040.95</v>
      </c>
      <c r="L446" s="7">
        <f t="shared" si="20"/>
        <v>163773.97000000003</v>
      </c>
      <c r="M446" s="1"/>
    </row>
    <row r="447" spans="1:13" ht="21.95" customHeight="1" thickBot="1" x14ac:dyDescent="0.3">
      <c r="A447" s="6" t="s">
        <v>821</v>
      </c>
      <c r="B447" s="15" t="s">
        <v>822</v>
      </c>
      <c r="C447" s="16"/>
      <c r="D447" s="7">
        <v>223148.63</v>
      </c>
      <c r="E447" s="7">
        <v>4428860.8099999996</v>
      </c>
      <c r="F447" s="7">
        <v>1822392.01</v>
      </c>
      <c r="G447" s="7">
        <f t="shared" si="18"/>
        <v>2829617.4299999997</v>
      </c>
      <c r="H447" s="7">
        <v>0</v>
      </c>
      <c r="I447" s="7">
        <v>43999.96</v>
      </c>
      <c r="J447" s="7">
        <v>0</v>
      </c>
      <c r="K447" s="7">
        <f t="shared" si="19"/>
        <v>43999.96</v>
      </c>
      <c r="L447" s="7">
        <f t="shared" si="20"/>
        <v>2785617.4699999997</v>
      </c>
      <c r="M447" s="1"/>
    </row>
    <row r="448" spans="1:13" ht="21.95" customHeight="1" thickBot="1" x14ac:dyDescent="0.3">
      <c r="A448" s="6" t="s">
        <v>823</v>
      </c>
      <c r="B448" s="15" t="s">
        <v>824</v>
      </c>
      <c r="C448" s="16"/>
      <c r="D448" s="7">
        <v>223148.63</v>
      </c>
      <c r="E448" s="7">
        <v>4428860.8099999996</v>
      </c>
      <c r="F448" s="7">
        <v>1822392.01</v>
      </c>
      <c r="G448" s="7">
        <f t="shared" si="18"/>
        <v>2829617.4299999997</v>
      </c>
      <c r="H448" s="7">
        <v>0</v>
      </c>
      <c r="I448" s="7">
        <v>43999.96</v>
      </c>
      <c r="J448" s="7">
        <v>0</v>
      </c>
      <c r="K448" s="7">
        <f t="shared" si="19"/>
        <v>43999.96</v>
      </c>
      <c r="L448" s="7">
        <f t="shared" si="20"/>
        <v>2785617.4699999997</v>
      </c>
      <c r="M448" s="1"/>
    </row>
    <row r="449" spans="1:13" ht="21.95" customHeight="1" thickBot="1" x14ac:dyDescent="0.3">
      <c r="A449" s="6" t="s">
        <v>825</v>
      </c>
      <c r="B449" s="15" t="s">
        <v>826</v>
      </c>
      <c r="C449" s="16"/>
      <c r="D449" s="7">
        <v>0.09</v>
      </c>
      <c r="E449" s="7">
        <v>191562.9</v>
      </c>
      <c r="F449" s="7">
        <v>0</v>
      </c>
      <c r="G449" s="7">
        <f t="shared" si="18"/>
        <v>191562.99</v>
      </c>
      <c r="H449" s="7">
        <v>0</v>
      </c>
      <c r="I449" s="7">
        <v>0</v>
      </c>
      <c r="J449" s="7">
        <v>0</v>
      </c>
      <c r="K449" s="7">
        <f t="shared" si="19"/>
        <v>0</v>
      </c>
      <c r="L449" s="7">
        <f t="shared" si="20"/>
        <v>191562.99</v>
      </c>
      <c r="M449" s="1"/>
    </row>
    <row r="450" spans="1:13" ht="21.95" customHeight="1" thickBot="1" x14ac:dyDescent="0.3">
      <c r="A450" s="6" t="s">
        <v>827</v>
      </c>
      <c r="B450" s="15" t="s">
        <v>828</v>
      </c>
      <c r="C450" s="16"/>
      <c r="D450" s="7">
        <v>0.09</v>
      </c>
      <c r="E450" s="7">
        <v>191562.9</v>
      </c>
      <c r="F450" s="7">
        <v>0</v>
      </c>
      <c r="G450" s="7">
        <f t="shared" si="18"/>
        <v>191562.99</v>
      </c>
      <c r="H450" s="7">
        <v>0</v>
      </c>
      <c r="I450" s="7">
        <v>0</v>
      </c>
      <c r="J450" s="7">
        <v>0</v>
      </c>
      <c r="K450" s="7">
        <f t="shared" si="19"/>
        <v>0</v>
      </c>
      <c r="L450" s="7">
        <f t="shared" si="20"/>
        <v>191562.99</v>
      </c>
      <c r="M450" s="1"/>
    </row>
    <row r="451" spans="1:13" ht="21.95" customHeight="1" thickBot="1" x14ac:dyDescent="0.3">
      <c r="A451" s="6" t="s">
        <v>829</v>
      </c>
      <c r="B451" s="15" t="s">
        <v>830</v>
      </c>
      <c r="C451" s="16"/>
      <c r="D451" s="7">
        <v>0</v>
      </c>
      <c r="E451" s="7">
        <v>12066</v>
      </c>
      <c r="F451" s="7">
        <v>0</v>
      </c>
      <c r="G451" s="7">
        <f t="shared" si="18"/>
        <v>12066</v>
      </c>
      <c r="H451" s="7">
        <v>0</v>
      </c>
      <c r="I451" s="7">
        <v>0</v>
      </c>
      <c r="J451" s="7">
        <v>10568.76</v>
      </c>
      <c r="K451" s="7">
        <f t="shared" si="19"/>
        <v>10568.76</v>
      </c>
      <c r="L451" s="7">
        <f t="shared" si="20"/>
        <v>1497.2399999999998</v>
      </c>
      <c r="M451" s="1"/>
    </row>
    <row r="452" spans="1:13" ht="21.95" customHeight="1" thickBot="1" x14ac:dyDescent="0.3">
      <c r="A452" s="6" t="s">
        <v>831</v>
      </c>
      <c r="B452" s="15" t="s">
        <v>832</v>
      </c>
      <c r="C452" s="16"/>
      <c r="D452" s="7">
        <v>0</v>
      </c>
      <c r="E452" s="7">
        <v>12066</v>
      </c>
      <c r="F452" s="7">
        <v>0</v>
      </c>
      <c r="G452" s="7">
        <f t="shared" si="18"/>
        <v>12066</v>
      </c>
      <c r="H452" s="7">
        <v>0</v>
      </c>
      <c r="I452" s="7">
        <v>0</v>
      </c>
      <c r="J452" s="7">
        <v>10568.76</v>
      </c>
      <c r="K452" s="7">
        <f t="shared" si="19"/>
        <v>10568.76</v>
      </c>
      <c r="L452" s="7">
        <f t="shared" si="20"/>
        <v>1497.2399999999998</v>
      </c>
      <c r="M452" s="1"/>
    </row>
    <row r="453" spans="1:13" ht="21.95" customHeight="1" thickBot="1" x14ac:dyDescent="0.3">
      <c r="A453" s="6" t="s">
        <v>833</v>
      </c>
      <c r="B453" s="15" t="s">
        <v>832</v>
      </c>
      <c r="C453" s="16"/>
      <c r="D453" s="7">
        <v>0</v>
      </c>
      <c r="E453" s="7">
        <v>12066</v>
      </c>
      <c r="F453" s="7">
        <v>0</v>
      </c>
      <c r="G453" s="7">
        <f t="shared" si="18"/>
        <v>12066</v>
      </c>
      <c r="H453" s="7">
        <v>0</v>
      </c>
      <c r="I453" s="7">
        <v>0</v>
      </c>
      <c r="J453" s="7">
        <v>10568.76</v>
      </c>
      <c r="K453" s="7">
        <f t="shared" si="19"/>
        <v>10568.76</v>
      </c>
      <c r="L453" s="7">
        <f t="shared" si="20"/>
        <v>1497.2399999999998</v>
      </c>
      <c r="M453" s="1"/>
    </row>
    <row r="454" spans="1:13" ht="21.95" customHeight="1" thickBot="1" x14ac:dyDescent="0.3">
      <c r="A454" s="6" t="s">
        <v>834</v>
      </c>
      <c r="B454" s="15" t="s">
        <v>835</v>
      </c>
      <c r="C454" s="16"/>
      <c r="D454" s="7">
        <v>-0.09</v>
      </c>
      <c r="E454" s="7">
        <v>32846931.329999998</v>
      </c>
      <c r="F454" s="7">
        <v>0</v>
      </c>
      <c r="G454" s="7">
        <f t="shared" si="18"/>
        <v>32846931.239999998</v>
      </c>
      <c r="H454" s="7">
        <v>0</v>
      </c>
      <c r="I454" s="7">
        <v>0</v>
      </c>
      <c r="J454" s="7">
        <v>0</v>
      </c>
      <c r="K454" s="7">
        <f t="shared" si="19"/>
        <v>0</v>
      </c>
      <c r="L454" s="7">
        <f t="shared" si="20"/>
        <v>32846931.239999998</v>
      </c>
      <c r="M454" s="1"/>
    </row>
    <row r="455" spans="1:13" ht="12" customHeight="1" thickBot="1" x14ac:dyDescent="0.3">
      <c r="A455" s="6" t="s">
        <v>836</v>
      </c>
      <c r="B455" s="15" t="s">
        <v>837</v>
      </c>
      <c r="C455" s="16"/>
      <c r="D455" s="7">
        <v>-0.09</v>
      </c>
      <c r="E455" s="7">
        <v>32495349.329999998</v>
      </c>
      <c r="F455" s="7">
        <v>0</v>
      </c>
      <c r="G455" s="7">
        <f t="shared" si="18"/>
        <v>32495349.239999998</v>
      </c>
      <c r="H455" s="7">
        <v>0</v>
      </c>
      <c r="I455" s="7">
        <v>0</v>
      </c>
      <c r="J455" s="7">
        <v>0</v>
      </c>
      <c r="K455" s="7">
        <f t="shared" si="19"/>
        <v>0</v>
      </c>
      <c r="L455" s="7">
        <f t="shared" si="20"/>
        <v>32495349.239999998</v>
      </c>
      <c r="M455" s="1"/>
    </row>
    <row r="456" spans="1:13" ht="21.95" customHeight="1" thickBot="1" x14ac:dyDescent="0.3">
      <c r="A456" s="6" t="s">
        <v>838</v>
      </c>
      <c r="B456" s="15" t="s">
        <v>839</v>
      </c>
      <c r="C456" s="16"/>
      <c r="D456" s="7">
        <v>-0.09</v>
      </c>
      <c r="E456" s="7">
        <v>32495349.329999998</v>
      </c>
      <c r="F456" s="7">
        <v>0</v>
      </c>
      <c r="G456" s="7">
        <f t="shared" si="18"/>
        <v>32495349.239999998</v>
      </c>
      <c r="H456" s="7">
        <v>0</v>
      </c>
      <c r="I456" s="7">
        <v>0</v>
      </c>
      <c r="J456" s="7">
        <v>0</v>
      </c>
      <c r="K456" s="7">
        <f t="shared" si="19"/>
        <v>0</v>
      </c>
      <c r="L456" s="7">
        <f t="shared" si="20"/>
        <v>32495349.239999998</v>
      </c>
      <c r="M456" s="1"/>
    </row>
    <row r="457" spans="1:13" ht="12" customHeight="1" thickBot="1" x14ac:dyDescent="0.3">
      <c r="A457" s="6" t="s">
        <v>840</v>
      </c>
      <c r="B457" s="15" t="s">
        <v>841</v>
      </c>
      <c r="C457" s="16"/>
      <c r="D457" s="7">
        <v>0</v>
      </c>
      <c r="E457" s="7">
        <v>214434</v>
      </c>
      <c r="F457" s="7">
        <v>0</v>
      </c>
      <c r="G457" s="7">
        <f t="shared" si="18"/>
        <v>214434</v>
      </c>
      <c r="H457" s="7">
        <v>0</v>
      </c>
      <c r="I457" s="7">
        <v>0</v>
      </c>
      <c r="J457" s="7">
        <v>0</v>
      </c>
      <c r="K457" s="7">
        <f t="shared" si="19"/>
        <v>0</v>
      </c>
      <c r="L457" s="7">
        <f t="shared" si="20"/>
        <v>214434</v>
      </c>
      <c r="M457" s="1"/>
    </row>
    <row r="458" spans="1:13" ht="12" customHeight="1" thickBot="1" x14ac:dyDescent="0.3">
      <c r="A458" s="6" t="s">
        <v>842</v>
      </c>
      <c r="B458" s="15" t="s">
        <v>841</v>
      </c>
      <c r="C458" s="16"/>
      <c r="D458" s="7">
        <v>0</v>
      </c>
      <c r="E458" s="7">
        <v>214434</v>
      </c>
      <c r="F458" s="7">
        <v>0</v>
      </c>
      <c r="G458" s="7">
        <f t="shared" si="18"/>
        <v>214434</v>
      </c>
      <c r="H458" s="7">
        <v>0</v>
      </c>
      <c r="I458" s="7">
        <v>0</v>
      </c>
      <c r="J458" s="7">
        <v>0</v>
      </c>
      <c r="K458" s="7">
        <f t="shared" si="19"/>
        <v>0</v>
      </c>
      <c r="L458" s="7">
        <f t="shared" si="20"/>
        <v>214434</v>
      </c>
      <c r="M458" s="1"/>
    </row>
    <row r="459" spans="1:13" ht="12" customHeight="1" thickBot="1" x14ac:dyDescent="0.3">
      <c r="A459" s="6" t="s">
        <v>843</v>
      </c>
      <c r="B459" s="15" t="s">
        <v>844</v>
      </c>
      <c r="C459" s="16"/>
      <c r="D459" s="7">
        <v>0</v>
      </c>
      <c r="E459" s="7">
        <v>137148</v>
      </c>
      <c r="F459" s="7">
        <v>0</v>
      </c>
      <c r="G459" s="7">
        <f t="shared" si="18"/>
        <v>137148</v>
      </c>
      <c r="H459" s="7">
        <v>0</v>
      </c>
      <c r="I459" s="7">
        <v>0</v>
      </c>
      <c r="J459" s="7">
        <v>0</v>
      </c>
      <c r="K459" s="7">
        <f t="shared" si="19"/>
        <v>0</v>
      </c>
      <c r="L459" s="7">
        <f t="shared" si="20"/>
        <v>137148</v>
      </c>
      <c r="M459" s="1"/>
    </row>
    <row r="460" spans="1:13" ht="12" customHeight="1" thickBot="1" x14ac:dyDescent="0.3">
      <c r="A460" s="6" t="s">
        <v>845</v>
      </c>
      <c r="B460" s="15" t="s">
        <v>846</v>
      </c>
      <c r="C460" s="16"/>
      <c r="D460" s="7">
        <v>0</v>
      </c>
      <c r="E460" s="7">
        <v>137148</v>
      </c>
      <c r="F460" s="7">
        <v>0</v>
      </c>
      <c r="G460" s="7">
        <f t="shared" ref="G460:G523" si="21">+D460+E460-F460</f>
        <v>137148</v>
      </c>
      <c r="H460" s="7">
        <v>0</v>
      </c>
      <c r="I460" s="7">
        <v>0</v>
      </c>
      <c r="J460" s="7">
        <v>0</v>
      </c>
      <c r="K460" s="7">
        <f t="shared" ref="K460:K523" si="22">+H460+I460+J460</f>
        <v>0</v>
      </c>
      <c r="L460" s="7">
        <f t="shared" ref="L460:L523" si="23">+G460-K460</f>
        <v>137148</v>
      </c>
      <c r="M460" s="1"/>
    </row>
    <row r="461" spans="1:13" ht="21.95" customHeight="1" thickBot="1" x14ac:dyDescent="0.3">
      <c r="A461" s="6" t="s">
        <v>847</v>
      </c>
      <c r="B461" s="15" t="s">
        <v>848</v>
      </c>
      <c r="C461" s="16"/>
      <c r="D461" s="7">
        <v>0</v>
      </c>
      <c r="E461" s="7">
        <v>212000</v>
      </c>
      <c r="F461" s="7">
        <v>0</v>
      </c>
      <c r="G461" s="7">
        <f t="shared" si="21"/>
        <v>212000</v>
      </c>
      <c r="H461" s="7">
        <v>0</v>
      </c>
      <c r="I461" s="7">
        <v>0</v>
      </c>
      <c r="J461" s="7">
        <v>0</v>
      </c>
      <c r="K461" s="7">
        <f t="shared" si="22"/>
        <v>0</v>
      </c>
      <c r="L461" s="7">
        <f t="shared" si="23"/>
        <v>212000</v>
      </c>
      <c r="M461" s="1"/>
    </row>
    <row r="462" spans="1:13" ht="21.95" customHeight="1" thickBot="1" x14ac:dyDescent="0.3">
      <c r="A462" s="6" t="s">
        <v>849</v>
      </c>
      <c r="B462" s="15" t="s">
        <v>848</v>
      </c>
      <c r="C462" s="16"/>
      <c r="D462" s="7">
        <v>0</v>
      </c>
      <c r="E462" s="7">
        <v>212000</v>
      </c>
      <c r="F462" s="7">
        <v>0</v>
      </c>
      <c r="G462" s="7">
        <f t="shared" si="21"/>
        <v>212000</v>
      </c>
      <c r="H462" s="7">
        <v>0</v>
      </c>
      <c r="I462" s="7">
        <v>0</v>
      </c>
      <c r="J462" s="7">
        <v>0</v>
      </c>
      <c r="K462" s="7">
        <f t="shared" si="22"/>
        <v>0</v>
      </c>
      <c r="L462" s="7">
        <f t="shared" si="23"/>
        <v>212000</v>
      </c>
      <c r="M462" s="1"/>
    </row>
    <row r="463" spans="1:13" ht="21.95" customHeight="1" thickBot="1" x14ac:dyDescent="0.3">
      <c r="A463" s="6" t="s">
        <v>850</v>
      </c>
      <c r="B463" s="15" t="s">
        <v>851</v>
      </c>
      <c r="C463" s="16"/>
      <c r="D463" s="7">
        <v>0</v>
      </c>
      <c r="E463" s="7">
        <v>212000</v>
      </c>
      <c r="F463" s="7">
        <v>0</v>
      </c>
      <c r="G463" s="7">
        <f t="shared" si="21"/>
        <v>212000</v>
      </c>
      <c r="H463" s="7">
        <v>0</v>
      </c>
      <c r="I463" s="7">
        <v>0</v>
      </c>
      <c r="J463" s="7">
        <v>0</v>
      </c>
      <c r="K463" s="7">
        <f t="shared" si="22"/>
        <v>0</v>
      </c>
      <c r="L463" s="7">
        <f t="shared" si="23"/>
        <v>212000</v>
      </c>
      <c r="M463" s="1"/>
    </row>
    <row r="464" spans="1:13" ht="21.95" customHeight="1" thickBot="1" x14ac:dyDescent="0.3">
      <c r="A464" s="6" t="s">
        <v>852</v>
      </c>
      <c r="B464" s="15" t="s">
        <v>853</v>
      </c>
      <c r="C464" s="16"/>
      <c r="D464" s="7">
        <v>3538453</v>
      </c>
      <c r="E464" s="7">
        <v>18962364</v>
      </c>
      <c r="F464" s="7">
        <v>3026784.5</v>
      </c>
      <c r="G464" s="7">
        <f t="shared" si="21"/>
        <v>19474032.5</v>
      </c>
      <c r="H464" s="7">
        <v>0</v>
      </c>
      <c r="I464" s="7">
        <v>60501240.869999997</v>
      </c>
      <c r="J464" s="7">
        <v>5101.68</v>
      </c>
      <c r="K464" s="7">
        <f t="shared" si="22"/>
        <v>60506342.549999997</v>
      </c>
      <c r="L464" s="7">
        <f t="shared" si="23"/>
        <v>-41032310.049999997</v>
      </c>
      <c r="M464" s="1"/>
    </row>
    <row r="465" spans="1:13" ht="21.95" customHeight="1" thickBot="1" x14ac:dyDescent="0.3">
      <c r="A465" s="6" t="s">
        <v>854</v>
      </c>
      <c r="B465" s="15" t="s">
        <v>855</v>
      </c>
      <c r="C465" s="16"/>
      <c r="D465" s="7">
        <v>0</v>
      </c>
      <c r="E465" s="7">
        <v>6000</v>
      </c>
      <c r="F465" s="7">
        <v>0</v>
      </c>
      <c r="G465" s="7">
        <f t="shared" si="21"/>
        <v>6000</v>
      </c>
      <c r="H465" s="7">
        <v>0</v>
      </c>
      <c r="I465" s="7">
        <v>0</v>
      </c>
      <c r="J465" s="7">
        <v>5101.68</v>
      </c>
      <c r="K465" s="7">
        <f t="shared" si="22"/>
        <v>5101.68</v>
      </c>
      <c r="L465" s="7">
        <f t="shared" si="23"/>
        <v>898.31999999999971</v>
      </c>
      <c r="M465" s="1"/>
    </row>
    <row r="466" spans="1:13" ht="21.95" customHeight="1" thickBot="1" x14ac:dyDescent="0.3">
      <c r="A466" s="6" t="s">
        <v>856</v>
      </c>
      <c r="B466" s="15" t="s">
        <v>855</v>
      </c>
      <c r="C466" s="16"/>
      <c r="D466" s="7">
        <v>0</v>
      </c>
      <c r="E466" s="7">
        <v>6000</v>
      </c>
      <c r="F466" s="7">
        <v>0</v>
      </c>
      <c r="G466" s="7">
        <f t="shared" si="21"/>
        <v>6000</v>
      </c>
      <c r="H466" s="7">
        <v>0</v>
      </c>
      <c r="I466" s="7">
        <v>0</v>
      </c>
      <c r="J466" s="7">
        <v>5101.68</v>
      </c>
      <c r="K466" s="7">
        <f t="shared" si="22"/>
        <v>5101.68</v>
      </c>
      <c r="L466" s="7">
        <f t="shared" si="23"/>
        <v>898.31999999999971</v>
      </c>
      <c r="M466" s="1"/>
    </row>
    <row r="467" spans="1:13" ht="21.95" customHeight="1" thickBot="1" x14ac:dyDescent="0.3">
      <c r="A467" s="6" t="s">
        <v>857</v>
      </c>
      <c r="B467" s="15" t="s">
        <v>858</v>
      </c>
      <c r="C467" s="16"/>
      <c r="D467" s="7">
        <v>0</v>
      </c>
      <c r="E467" s="7">
        <v>3000</v>
      </c>
      <c r="F467" s="7">
        <v>300</v>
      </c>
      <c r="G467" s="7">
        <f t="shared" si="21"/>
        <v>2700</v>
      </c>
      <c r="H467" s="7">
        <v>0</v>
      </c>
      <c r="I467" s="7">
        <v>0</v>
      </c>
      <c r="J467" s="7">
        <v>0</v>
      </c>
      <c r="K467" s="7">
        <f t="shared" si="22"/>
        <v>0</v>
      </c>
      <c r="L467" s="7">
        <f t="shared" si="23"/>
        <v>2700</v>
      </c>
      <c r="M467" s="1"/>
    </row>
    <row r="468" spans="1:13" ht="21.95" customHeight="1" thickBot="1" x14ac:dyDescent="0.3">
      <c r="A468" s="6" t="s">
        <v>859</v>
      </c>
      <c r="B468" s="15" t="s">
        <v>858</v>
      </c>
      <c r="C468" s="16"/>
      <c r="D468" s="7">
        <v>0</v>
      </c>
      <c r="E468" s="7">
        <v>3000</v>
      </c>
      <c r="F468" s="7">
        <v>300</v>
      </c>
      <c r="G468" s="7">
        <f t="shared" si="21"/>
        <v>2700</v>
      </c>
      <c r="H468" s="7">
        <v>0</v>
      </c>
      <c r="I468" s="7">
        <v>0</v>
      </c>
      <c r="J468" s="7">
        <v>0</v>
      </c>
      <c r="K468" s="7">
        <f t="shared" si="22"/>
        <v>0</v>
      </c>
      <c r="L468" s="7">
        <f t="shared" si="23"/>
        <v>2700</v>
      </c>
      <c r="M468" s="1"/>
    </row>
    <row r="469" spans="1:13" ht="21.95" customHeight="1" thickBot="1" x14ac:dyDescent="0.3">
      <c r="A469" s="6" t="s">
        <v>860</v>
      </c>
      <c r="B469" s="15" t="s">
        <v>861</v>
      </c>
      <c r="C469" s="16"/>
      <c r="D469" s="7">
        <v>1045000</v>
      </c>
      <c r="E469" s="7">
        <v>0</v>
      </c>
      <c r="F469" s="7">
        <v>1045000</v>
      </c>
      <c r="G469" s="7">
        <f t="shared" si="21"/>
        <v>0</v>
      </c>
      <c r="H469" s="7">
        <v>0</v>
      </c>
      <c r="I469" s="7">
        <v>0</v>
      </c>
      <c r="J469" s="7">
        <v>0</v>
      </c>
      <c r="K469" s="7">
        <f t="shared" si="22"/>
        <v>0</v>
      </c>
      <c r="L469" s="7">
        <f t="shared" si="23"/>
        <v>0</v>
      </c>
      <c r="M469" s="1"/>
    </row>
    <row r="470" spans="1:13" ht="21.95" customHeight="1" thickBot="1" x14ac:dyDescent="0.3">
      <c r="A470" s="6" t="s">
        <v>862</v>
      </c>
      <c r="B470" s="15" t="s">
        <v>861</v>
      </c>
      <c r="C470" s="16"/>
      <c r="D470" s="7">
        <v>1045000</v>
      </c>
      <c r="E470" s="7">
        <v>0</v>
      </c>
      <c r="F470" s="7">
        <v>1045000</v>
      </c>
      <c r="G470" s="7">
        <f t="shared" si="21"/>
        <v>0</v>
      </c>
      <c r="H470" s="7">
        <v>0</v>
      </c>
      <c r="I470" s="7">
        <v>0</v>
      </c>
      <c r="J470" s="7">
        <v>0</v>
      </c>
      <c r="K470" s="7">
        <f t="shared" si="22"/>
        <v>0</v>
      </c>
      <c r="L470" s="7">
        <f t="shared" si="23"/>
        <v>0</v>
      </c>
      <c r="M470" s="1"/>
    </row>
    <row r="471" spans="1:13" ht="45" customHeight="1" thickBot="1" x14ac:dyDescent="0.3">
      <c r="A471" s="6" t="s">
        <v>863</v>
      </c>
      <c r="B471" s="15" t="s">
        <v>864</v>
      </c>
      <c r="C471" s="16"/>
      <c r="D471" s="7">
        <v>0</v>
      </c>
      <c r="E471" s="7">
        <v>17000</v>
      </c>
      <c r="F471" s="7">
        <v>0</v>
      </c>
      <c r="G471" s="7">
        <f t="shared" si="21"/>
        <v>17000</v>
      </c>
      <c r="H471" s="7">
        <v>0</v>
      </c>
      <c r="I471" s="7">
        <v>21105.01</v>
      </c>
      <c r="J471" s="7">
        <v>0</v>
      </c>
      <c r="K471" s="7">
        <f t="shared" si="22"/>
        <v>21105.01</v>
      </c>
      <c r="L471" s="7">
        <f t="shared" si="23"/>
        <v>-4105.0099999999984</v>
      </c>
      <c r="M471" s="1"/>
    </row>
    <row r="472" spans="1:13" ht="45" customHeight="1" thickBot="1" x14ac:dyDescent="0.3">
      <c r="A472" s="6" t="s">
        <v>865</v>
      </c>
      <c r="B472" s="15" t="s">
        <v>864</v>
      </c>
      <c r="C472" s="16"/>
      <c r="D472" s="7">
        <v>0</v>
      </c>
      <c r="E472" s="7">
        <v>17000</v>
      </c>
      <c r="F472" s="7">
        <v>0</v>
      </c>
      <c r="G472" s="7">
        <f t="shared" si="21"/>
        <v>17000</v>
      </c>
      <c r="H472" s="7">
        <v>0</v>
      </c>
      <c r="I472" s="7">
        <v>21105.01</v>
      </c>
      <c r="J472" s="7">
        <v>0</v>
      </c>
      <c r="K472" s="7">
        <f t="shared" si="22"/>
        <v>21105.01</v>
      </c>
      <c r="L472" s="7">
        <f t="shared" si="23"/>
        <v>-4105.0099999999984</v>
      </c>
      <c r="M472" s="1"/>
    </row>
    <row r="473" spans="1:13" ht="21.95" customHeight="1" thickBot="1" x14ac:dyDescent="0.3">
      <c r="A473" s="6" t="s">
        <v>866</v>
      </c>
      <c r="B473" s="15" t="s">
        <v>867</v>
      </c>
      <c r="C473" s="16"/>
      <c r="D473" s="7">
        <v>10000</v>
      </c>
      <c r="E473" s="7">
        <v>18756883</v>
      </c>
      <c r="F473" s="7">
        <v>0</v>
      </c>
      <c r="G473" s="7">
        <f t="shared" si="21"/>
        <v>18766883</v>
      </c>
      <c r="H473" s="7">
        <v>0</v>
      </c>
      <c r="I473" s="7">
        <v>44710.720000000001</v>
      </c>
      <c r="J473" s="7">
        <v>0</v>
      </c>
      <c r="K473" s="7">
        <f t="shared" si="22"/>
        <v>44710.720000000001</v>
      </c>
      <c r="L473" s="7">
        <f t="shared" si="23"/>
        <v>18722172.280000001</v>
      </c>
      <c r="M473" s="1"/>
    </row>
    <row r="474" spans="1:13" ht="45" customHeight="1" thickBot="1" x14ac:dyDescent="0.3">
      <c r="A474" s="6" t="s">
        <v>868</v>
      </c>
      <c r="B474" s="15" t="s">
        <v>869</v>
      </c>
      <c r="C474" s="16"/>
      <c r="D474" s="7">
        <v>10000</v>
      </c>
      <c r="E474" s="7">
        <v>18756883</v>
      </c>
      <c r="F474" s="7">
        <v>0</v>
      </c>
      <c r="G474" s="7">
        <f t="shared" si="21"/>
        <v>18766883</v>
      </c>
      <c r="H474" s="7">
        <v>0</v>
      </c>
      <c r="I474" s="7">
        <v>44710.720000000001</v>
      </c>
      <c r="J474" s="7">
        <v>0</v>
      </c>
      <c r="K474" s="7">
        <f t="shared" si="22"/>
        <v>44710.720000000001</v>
      </c>
      <c r="L474" s="7">
        <f t="shared" si="23"/>
        <v>18722172.280000001</v>
      </c>
      <c r="M474" s="1"/>
    </row>
    <row r="475" spans="1:13" ht="33.950000000000003" customHeight="1" thickBot="1" x14ac:dyDescent="0.3">
      <c r="A475" s="6" t="s">
        <v>870</v>
      </c>
      <c r="B475" s="15" t="s">
        <v>871</v>
      </c>
      <c r="C475" s="16"/>
      <c r="D475" s="7">
        <v>590568</v>
      </c>
      <c r="E475" s="7">
        <v>0</v>
      </c>
      <c r="F475" s="7">
        <v>239617.51</v>
      </c>
      <c r="G475" s="7">
        <f t="shared" si="21"/>
        <v>350950.49</v>
      </c>
      <c r="H475" s="7">
        <v>0</v>
      </c>
      <c r="I475" s="7">
        <v>0</v>
      </c>
      <c r="J475" s="7">
        <v>0</v>
      </c>
      <c r="K475" s="7">
        <f t="shared" si="22"/>
        <v>0</v>
      </c>
      <c r="L475" s="7">
        <f t="shared" si="23"/>
        <v>350950.49</v>
      </c>
      <c r="M475" s="1"/>
    </row>
    <row r="476" spans="1:13" ht="33.950000000000003" customHeight="1" thickBot="1" x14ac:dyDescent="0.3">
      <c r="A476" s="6" t="s">
        <v>872</v>
      </c>
      <c r="B476" s="15" t="s">
        <v>871</v>
      </c>
      <c r="C476" s="16"/>
      <c r="D476" s="7">
        <v>590568</v>
      </c>
      <c r="E476" s="7">
        <v>0</v>
      </c>
      <c r="F476" s="7">
        <v>239617.51</v>
      </c>
      <c r="G476" s="7">
        <f t="shared" si="21"/>
        <v>350950.49</v>
      </c>
      <c r="H476" s="7">
        <v>0</v>
      </c>
      <c r="I476" s="7">
        <v>0</v>
      </c>
      <c r="J476" s="7">
        <v>0</v>
      </c>
      <c r="K476" s="7">
        <f t="shared" si="22"/>
        <v>0</v>
      </c>
      <c r="L476" s="7">
        <f t="shared" si="23"/>
        <v>350950.49</v>
      </c>
      <c r="M476" s="1"/>
    </row>
    <row r="477" spans="1:13" ht="21.95" customHeight="1" thickBot="1" x14ac:dyDescent="0.3">
      <c r="A477" s="6" t="s">
        <v>873</v>
      </c>
      <c r="B477" s="15" t="s">
        <v>874</v>
      </c>
      <c r="C477" s="16"/>
      <c r="D477" s="7">
        <v>1892885</v>
      </c>
      <c r="E477" s="7">
        <v>179481</v>
      </c>
      <c r="F477" s="7">
        <v>1741866.99</v>
      </c>
      <c r="G477" s="7">
        <f t="shared" si="21"/>
        <v>330499.01</v>
      </c>
      <c r="H477" s="7">
        <v>0</v>
      </c>
      <c r="I477" s="7">
        <v>525805.19999999995</v>
      </c>
      <c r="J477" s="7">
        <v>0</v>
      </c>
      <c r="K477" s="7">
        <f t="shared" si="22"/>
        <v>525805.19999999995</v>
      </c>
      <c r="L477" s="7">
        <f t="shared" si="23"/>
        <v>-195306.18999999994</v>
      </c>
      <c r="M477" s="1"/>
    </row>
    <row r="478" spans="1:13" ht="21.95" customHeight="1" thickBot="1" x14ac:dyDescent="0.3">
      <c r="A478" s="6" t="s">
        <v>875</v>
      </c>
      <c r="B478" s="15" t="s">
        <v>876</v>
      </c>
      <c r="C478" s="16"/>
      <c r="D478" s="7">
        <v>1892885</v>
      </c>
      <c r="E478" s="7">
        <v>179481</v>
      </c>
      <c r="F478" s="7">
        <v>1741866.99</v>
      </c>
      <c r="G478" s="7">
        <f t="shared" si="21"/>
        <v>330499.01</v>
      </c>
      <c r="H478" s="7">
        <v>0</v>
      </c>
      <c r="I478" s="7">
        <v>525805.19999999995</v>
      </c>
      <c r="J478" s="7">
        <v>0</v>
      </c>
      <c r="K478" s="7">
        <f t="shared" si="22"/>
        <v>525805.19999999995</v>
      </c>
      <c r="L478" s="7">
        <f t="shared" si="23"/>
        <v>-195306.18999999994</v>
      </c>
      <c r="M478" s="1"/>
    </row>
    <row r="479" spans="1:13" ht="12" customHeight="1" thickBot="1" x14ac:dyDescent="0.3">
      <c r="A479" s="6" t="s">
        <v>877</v>
      </c>
      <c r="B479" s="15" t="s">
        <v>878</v>
      </c>
      <c r="C479" s="16"/>
      <c r="D479" s="7">
        <v>0</v>
      </c>
      <c r="E479" s="7">
        <v>0</v>
      </c>
      <c r="F479" s="7">
        <v>0</v>
      </c>
      <c r="G479" s="7">
        <f t="shared" si="21"/>
        <v>0</v>
      </c>
      <c r="H479" s="7">
        <v>0</v>
      </c>
      <c r="I479" s="7">
        <v>59909619.939999998</v>
      </c>
      <c r="J479" s="7">
        <v>0</v>
      </c>
      <c r="K479" s="7">
        <f t="shared" si="22"/>
        <v>59909619.939999998</v>
      </c>
      <c r="L479" s="7">
        <f t="shared" si="23"/>
        <v>-59909619.939999998</v>
      </c>
      <c r="M479" s="1"/>
    </row>
    <row r="480" spans="1:13" ht="33.950000000000003" customHeight="1" thickBot="1" x14ac:dyDescent="0.3">
      <c r="A480" s="6" t="s">
        <v>879</v>
      </c>
      <c r="B480" s="15" t="s">
        <v>880</v>
      </c>
      <c r="C480" s="16"/>
      <c r="D480" s="7">
        <v>0</v>
      </c>
      <c r="E480" s="7">
        <v>0</v>
      </c>
      <c r="F480" s="7">
        <v>0</v>
      </c>
      <c r="G480" s="7">
        <f t="shared" si="21"/>
        <v>0</v>
      </c>
      <c r="H480" s="7">
        <v>0</v>
      </c>
      <c r="I480" s="7">
        <v>59909619.939999998</v>
      </c>
      <c r="J480" s="7">
        <v>0</v>
      </c>
      <c r="K480" s="7">
        <f t="shared" si="22"/>
        <v>59909619.939999998</v>
      </c>
      <c r="L480" s="7">
        <f t="shared" si="23"/>
        <v>-59909619.939999998</v>
      </c>
      <c r="M480" s="1"/>
    </row>
    <row r="481" spans="1:13" ht="12" customHeight="1" thickBot="1" x14ac:dyDescent="0.3">
      <c r="A481" s="6" t="s">
        <v>881</v>
      </c>
      <c r="B481" s="15" t="s">
        <v>882</v>
      </c>
      <c r="C481" s="16"/>
      <c r="D481" s="7">
        <v>611400</v>
      </c>
      <c r="E481" s="7">
        <v>21119907.32</v>
      </c>
      <c r="F481" s="7">
        <v>867192</v>
      </c>
      <c r="G481" s="7">
        <f t="shared" si="21"/>
        <v>20864115.32</v>
      </c>
      <c r="H481" s="7">
        <v>0</v>
      </c>
      <c r="I481" s="7">
        <v>392188.68</v>
      </c>
      <c r="J481" s="7">
        <v>18599996.800000001</v>
      </c>
      <c r="K481" s="7">
        <f t="shared" si="22"/>
        <v>18992185.48</v>
      </c>
      <c r="L481" s="7">
        <f t="shared" si="23"/>
        <v>1871929.8399999999</v>
      </c>
      <c r="M481" s="1"/>
    </row>
    <row r="482" spans="1:13" ht="12" customHeight="1" thickBot="1" x14ac:dyDescent="0.3">
      <c r="A482" s="6" t="s">
        <v>883</v>
      </c>
      <c r="B482" s="15" t="s">
        <v>884</v>
      </c>
      <c r="C482" s="16"/>
      <c r="D482" s="7">
        <v>611400</v>
      </c>
      <c r="E482" s="7">
        <v>1548403.32</v>
      </c>
      <c r="F482" s="7">
        <v>3192</v>
      </c>
      <c r="G482" s="7">
        <f t="shared" si="21"/>
        <v>2156611.3200000003</v>
      </c>
      <c r="H482" s="7">
        <v>0</v>
      </c>
      <c r="I482" s="7">
        <v>392188.68</v>
      </c>
      <c r="J482" s="7">
        <v>0</v>
      </c>
      <c r="K482" s="7">
        <f t="shared" si="22"/>
        <v>392188.68</v>
      </c>
      <c r="L482" s="7">
        <f t="shared" si="23"/>
        <v>1764422.6400000004</v>
      </c>
      <c r="M482" s="1"/>
    </row>
    <row r="483" spans="1:13" ht="12" customHeight="1" thickBot="1" x14ac:dyDescent="0.3">
      <c r="A483" s="6" t="s">
        <v>885</v>
      </c>
      <c r="B483" s="15" t="s">
        <v>884</v>
      </c>
      <c r="C483" s="16"/>
      <c r="D483" s="7">
        <v>611400</v>
      </c>
      <c r="E483" s="7">
        <v>1548403.32</v>
      </c>
      <c r="F483" s="7">
        <v>3192</v>
      </c>
      <c r="G483" s="7">
        <f t="shared" si="21"/>
        <v>2156611.3200000003</v>
      </c>
      <c r="H483" s="7">
        <v>0</v>
      </c>
      <c r="I483" s="7">
        <v>392188.68</v>
      </c>
      <c r="J483" s="7">
        <v>0</v>
      </c>
      <c r="K483" s="7">
        <f t="shared" si="22"/>
        <v>392188.68</v>
      </c>
      <c r="L483" s="7">
        <f t="shared" si="23"/>
        <v>1764422.6400000004</v>
      </c>
      <c r="M483" s="1"/>
    </row>
    <row r="484" spans="1:13" ht="21.95" customHeight="1" thickBot="1" x14ac:dyDescent="0.3">
      <c r="A484" s="6" t="s">
        <v>886</v>
      </c>
      <c r="B484" s="15" t="s">
        <v>887</v>
      </c>
      <c r="C484" s="16"/>
      <c r="D484" s="7">
        <v>0</v>
      </c>
      <c r="E484" s="7">
        <v>971504</v>
      </c>
      <c r="F484" s="7">
        <v>864000</v>
      </c>
      <c r="G484" s="7">
        <f t="shared" si="21"/>
        <v>107504</v>
      </c>
      <c r="H484" s="7">
        <v>0</v>
      </c>
      <c r="I484" s="7">
        <v>0</v>
      </c>
      <c r="J484" s="7">
        <v>0</v>
      </c>
      <c r="K484" s="7">
        <f t="shared" si="22"/>
        <v>0</v>
      </c>
      <c r="L484" s="7">
        <f t="shared" si="23"/>
        <v>107504</v>
      </c>
      <c r="M484" s="1"/>
    </row>
    <row r="485" spans="1:13" ht="21.95" customHeight="1" thickBot="1" x14ac:dyDescent="0.3">
      <c r="A485" s="6" t="s">
        <v>888</v>
      </c>
      <c r="B485" s="15" t="s">
        <v>887</v>
      </c>
      <c r="C485" s="16"/>
      <c r="D485" s="7">
        <v>0</v>
      </c>
      <c r="E485" s="7">
        <v>971504</v>
      </c>
      <c r="F485" s="7">
        <v>864000</v>
      </c>
      <c r="G485" s="7">
        <f t="shared" si="21"/>
        <v>107504</v>
      </c>
      <c r="H485" s="7">
        <v>0</v>
      </c>
      <c r="I485" s="7">
        <v>0</v>
      </c>
      <c r="J485" s="7">
        <v>0</v>
      </c>
      <c r="K485" s="7">
        <f t="shared" si="22"/>
        <v>0</v>
      </c>
      <c r="L485" s="7">
        <f t="shared" si="23"/>
        <v>107504</v>
      </c>
      <c r="M485" s="1"/>
    </row>
    <row r="486" spans="1:13" ht="12" customHeight="1" thickBot="1" x14ac:dyDescent="0.3">
      <c r="A486" s="6" t="s">
        <v>889</v>
      </c>
      <c r="B486" s="15" t="s">
        <v>890</v>
      </c>
      <c r="C486" s="16"/>
      <c r="D486" s="7">
        <v>0</v>
      </c>
      <c r="E486" s="7">
        <v>18600000</v>
      </c>
      <c r="F486" s="7">
        <v>0</v>
      </c>
      <c r="G486" s="7">
        <f t="shared" si="21"/>
        <v>18600000</v>
      </c>
      <c r="H486" s="7">
        <v>0</v>
      </c>
      <c r="I486" s="7">
        <v>0</v>
      </c>
      <c r="J486" s="7">
        <v>18599996.800000001</v>
      </c>
      <c r="K486" s="7">
        <f t="shared" si="22"/>
        <v>18599996.800000001</v>
      </c>
      <c r="L486" s="7">
        <f t="shared" si="23"/>
        <v>3.1999999992549419</v>
      </c>
      <c r="M486" s="1"/>
    </row>
    <row r="487" spans="1:13" ht="12" customHeight="1" thickBot="1" x14ac:dyDescent="0.3">
      <c r="A487" s="6" t="s">
        <v>891</v>
      </c>
      <c r="B487" s="15" t="s">
        <v>890</v>
      </c>
      <c r="C487" s="16"/>
      <c r="D487" s="7">
        <v>0</v>
      </c>
      <c r="E487" s="7">
        <v>18600000</v>
      </c>
      <c r="F487" s="7">
        <v>0</v>
      </c>
      <c r="G487" s="7">
        <f t="shared" si="21"/>
        <v>18600000</v>
      </c>
      <c r="H487" s="7">
        <v>0</v>
      </c>
      <c r="I487" s="7">
        <v>0</v>
      </c>
      <c r="J487" s="7">
        <v>18599996.800000001</v>
      </c>
      <c r="K487" s="7">
        <f t="shared" si="22"/>
        <v>18599996.800000001</v>
      </c>
      <c r="L487" s="7">
        <f t="shared" si="23"/>
        <v>3.1999999992549419</v>
      </c>
      <c r="M487" s="1"/>
    </row>
    <row r="488" spans="1:13" ht="12" customHeight="1" thickBot="1" x14ac:dyDescent="0.3">
      <c r="A488" s="6" t="s">
        <v>892</v>
      </c>
      <c r="B488" s="15" t="s">
        <v>893</v>
      </c>
      <c r="C488" s="16"/>
      <c r="D488" s="7">
        <v>23420419635</v>
      </c>
      <c r="E488" s="7">
        <v>0</v>
      </c>
      <c r="F488" s="7">
        <v>0</v>
      </c>
      <c r="G488" s="7">
        <f t="shared" si="21"/>
        <v>23420419635</v>
      </c>
      <c r="H488" s="7">
        <v>0</v>
      </c>
      <c r="I488" s="7">
        <f>4914908752.66+23673157.72-2000000000</f>
        <v>2938581910.3800001</v>
      </c>
      <c r="J488" s="7">
        <f>18227469229.03-23673157.72+2000000000</f>
        <v>20203796071.309998</v>
      </c>
      <c r="K488" s="7">
        <f t="shared" si="22"/>
        <v>23142377981.689999</v>
      </c>
      <c r="L488" s="7">
        <f t="shared" si="23"/>
        <v>278041653.31000137</v>
      </c>
      <c r="M488" s="1"/>
    </row>
    <row r="489" spans="1:13" ht="21.95" customHeight="1" thickBot="1" x14ac:dyDescent="0.3">
      <c r="A489" s="6" t="s">
        <v>894</v>
      </c>
      <c r="B489" s="15" t="s">
        <v>895</v>
      </c>
      <c r="C489" s="16"/>
      <c r="D489" s="7">
        <v>21725773699</v>
      </c>
      <c r="E489" s="7">
        <v>0</v>
      </c>
      <c r="F489" s="7">
        <v>0</v>
      </c>
      <c r="G489" s="7">
        <f t="shared" si="21"/>
        <v>21725773699</v>
      </c>
      <c r="H489" s="7">
        <v>0</v>
      </c>
      <c r="I489" s="7">
        <f>3802345930.64+23673157.72-2000000000</f>
        <v>1826019088.3599997</v>
      </c>
      <c r="J489" s="7">
        <f>16121709109.28-23673157.72+2000000000</f>
        <v>18098035951.560001</v>
      </c>
      <c r="K489" s="7">
        <f t="shared" si="22"/>
        <v>19924055039.920002</v>
      </c>
      <c r="L489" s="7">
        <f t="shared" si="23"/>
        <v>1801718659.079998</v>
      </c>
      <c r="M489" s="1"/>
    </row>
    <row r="490" spans="1:13" ht="12" customHeight="1" thickBot="1" x14ac:dyDescent="0.3">
      <c r="A490" s="6" t="s">
        <v>896</v>
      </c>
      <c r="B490" s="15" t="s">
        <v>897</v>
      </c>
      <c r="C490" s="16"/>
      <c r="D490" s="7">
        <v>18898536544</v>
      </c>
      <c r="E490" s="7">
        <v>0</v>
      </c>
      <c r="F490" s="7">
        <v>0</v>
      </c>
      <c r="G490" s="7">
        <f t="shared" si="21"/>
        <v>18898536544</v>
      </c>
      <c r="H490" s="7">
        <v>0</v>
      </c>
      <c r="I490" s="7">
        <f>3573694290.33+23673157.72-2000000000</f>
        <v>1597367448.0499997</v>
      </c>
      <c r="J490" s="7">
        <f>13039580791.49-23673157.72+2000000000</f>
        <v>15015907633.77</v>
      </c>
      <c r="K490" s="7">
        <f t="shared" si="22"/>
        <v>16613275081.82</v>
      </c>
      <c r="L490" s="7">
        <f t="shared" si="23"/>
        <v>2285261462.1800003</v>
      </c>
      <c r="M490" s="1"/>
    </row>
    <row r="491" spans="1:13" ht="12" customHeight="1" thickBot="1" x14ac:dyDescent="0.3">
      <c r="A491" s="6" t="s">
        <v>898</v>
      </c>
      <c r="B491" s="15" t="s">
        <v>899</v>
      </c>
      <c r="C491" s="16"/>
      <c r="D491" s="7">
        <v>0</v>
      </c>
      <c r="E491" s="7">
        <v>0</v>
      </c>
      <c r="F491" s="7">
        <v>0</v>
      </c>
      <c r="G491" s="7">
        <f t="shared" si="21"/>
        <v>0</v>
      </c>
      <c r="H491" s="7">
        <v>0</v>
      </c>
      <c r="I491" s="7">
        <v>0</v>
      </c>
      <c r="J491" s="7">
        <f>88038423.7-23673157.72</f>
        <v>64365265.980000004</v>
      </c>
      <c r="K491" s="7">
        <f t="shared" si="22"/>
        <v>64365265.980000004</v>
      </c>
      <c r="L491" s="7">
        <f t="shared" si="23"/>
        <v>-64365265.980000004</v>
      </c>
      <c r="M491" s="1"/>
    </row>
    <row r="492" spans="1:13" ht="12" customHeight="1" thickBot="1" x14ac:dyDescent="0.3">
      <c r="A492" s="6" t="s">
        <v>900</v>
      </c>
      <c r="B492" s="15" t="s">
        <v>901</v>
      </c>
      <c r="C492" s="16"/>
      <c r="D492" s="7">
        <v>9663269544</v>
      </c>
      <c r="E492" s="7">
        <v>0</v>
      </c>
      <c r="F492" s="7">
        <v>0</v>
      </c>
      <c r="G492" s="7">
        <f t="shared" si="21"/>
        <v>9663269544</v>
      </c>
      <c r="H492" s="7">
        <v>0</v>
      </c>
      <c r="I492" s="7">
        <f>593660406.13-500000000</f>
        <v>93660406.129999995</v>
      </c>
      <c r="J492" s="7">
        <f>6334970759.84+500000000</f>
        <v>6834970759.8400002</v>
      </c>
      <c r="K492" s="7">
        <f t="shared" si="22"/>
        <v>6928631165.9700003</v>
      </c>
      <c r="L492" s="7">
        <f t="shared" si="23"/>
        <v>2734638378.0299997</v>
      </c>
      <c r="M492" s="1"/>
    </row>
    <row r="493" spans="1:13" ht="21.95" customHeight="1" thickBot="1" x14ac:dyDescent="0.3">
      <c r="A493" s="6" t="s">
        <v>902</v>
      </c>
      <c r="B493" s="15" t="s">
        <v>903</v>
      </c>
      <c r="C493" s="16"/>
      <c r="D493" s="7">
        <v>0</v>
      </c>
      <c r="E493" s="7">
        <v>0</v>
      </c>
      <c r="F493" s="7">
        <v>0</v>
      </c>
      <c r="G493" s="7">
        <f t="shared" si="21"/>
        <v>0</v>
      </c>
      <c r="H493" s="7">
        <v>0</v>
      </c>
      <c r="I493" s="7">
        <v>1084800.03</v>
      </c>
      <c r="J493" s="7">
        <v>4705251.59</v>
      </c>
      <c r="K493" s="7">
        <f t="shared" si="22"/>
        <v>5790051.6200000001</v>
      </c>
      <c r="L493" s="7">
        <f t="shared" si="23"/>
        <v>-5790051.6200000001</v>
      </c>
      <c r="M493" s="1"/>
    </row>
    <row r="494" spans="1:13" ht="33.950000000000003" customHeight="1" thickBot="1" x14ac:dyDescent="0.3">
      <c r="A494" s="6" t="s">
        <v>904</v>
      </c>
      <c r="B494" s="15" t="s">
        <v>905</v>
      </c>
      <c r="C494" s="16"/>
      <c r="D494" s="7">
        <v>3242627505</v>
      </c>
      <c r="E494" s="7">
        <v>0</v>
      </c>
      <c r="F494" s="7">
        <v>0</v>
      </c>
      <c r="G494" s="7">
        <f t="shared" si="21"/>
        <v>3242627505</v>
      </c>
      <c r="H494" s="7">
        <v>0</v>
      </c>
      <c r="I494" s="7">
        <v>131470525.62</v>
      </c>
      <c r="J494" s="7">
        <v>1900621896.6900001</v>
      </c>
      <c r="K494" s="7">
        <f t="shared" si="22"/>
        <v>2032092422.3099999</v>
      </c>
      <c r="L494" s="7">
        <f t="shared" si="23"/>
        <v>1210535082.6900001</v>
      </c>
      <c r="M494" s="1"/>
    </row>
    <row r="495" spans="1:13" ht="21.95" customHeight="1" thickBot="1" x14ac:dyDescent="0.3">
      <c r="A495" s="6" t="s">
        <v>906</v>
      </c>
      <c r="B495" s="15" t="s">
        <v>907</v>
      </c>
      <c r="C495" s="16"/>
      <c r="D495" s="7">
        <v>0</v>
      </c>
      <c r="E495" s="7">
        <v>0</v>
      </c>
      <c r="F495" s="7">
        <v>0</v>
      </c>
      <c r="G495" s="7">
        <f t="shared" si="21"/>
        <v>0</v>
      </c>
      <c r="H495" s="7">
        <v>0</v>
      </c>
      <c r="I495" s="7">
        <v>229356416.12</v>
      </c>
      <c r="J495" s="7">
        <v>384408460.62</v>
      </c>
      <c r="K495" s="7">
        <f t="shared" si="22"/>
        <v>613764876.74000001</v>
      </c>
      <c r="L495" s="7">
        <f t="shared" si="23"/>
        <v>-613764876.74000001</v>
      </c>
      <c r="M495" s="1"/>
    </row>
    <row r="496" spans="1:13" ht="21.95" customHeight="1" thickBot="1" x14ac:dyDescent="0.3">
      <c r="A496" s="6" t="s">
        <v>908</v>
      </c>
      <c r="B496" s="15" t="s">
        <v>909</v>
      </c>
      <c r="C496" s="16"/>
      <c r="D496" s="7">
        <v>5992639495</v>
      </c>
      <c r="E496" s="7">
        <v>0</v>
      </c>
      <c r="F496" s="7">
        <v>0</v>
      </c>
      <c r="G496" s="7">
        <f t="shared" si="21"/>
        <v>5992639495</v>
      </c>
      <c r="H496" s="7">
        <v>0</v>
      </c>
      <c r="I496" s="7">
        <f>2640043389.06-1500000000</f>
        <v>1140043389.0599999</v>
      </c>
      <c r="J496" s="7">
        <f>4301057853.09+1500000000</f>
        <v>5801057853.0900002</v>
      </c>
      <c r="K496" s="7">
        <f t="shared" si="22"/>
        <v>6941101242.1499996</v>
      </c>
      <c r="L496" s="7">
        <f t="shared" si="23"/>
        <v>-948461747.14999962</v>
      </c>
      <c r="M496" s="1"/>
    </row>
    <row r="497" spans="1:13" ht="12" customHeight="1" thickBot="1" x14ac:dyDescent="0.3">
      <c r="A497" s="6" t="s">
        <v>910</v>
      </c>
      <c r="B497" s="15" t="s">
        <v>911</v>
      </c>
      <c r="C497" s="16"/>
      <c r="D497" s="7">
        <v>0</v>
      </c>
      <c r="E497" s="7">
        <v>0</v>
      </c>
      <c r="F497" s="7">
        <v>0</v>
      </c>
      <c r="G497" s="7">
        <f t="shared" si="21"/>
        <v>0</v>
      </c>
      <c r="H497" s="7">
        <v>0</v>
      </c>
      <c r="I497" s="7">
        <v>1751911.09</v>
      </c>
      <c r="J497" s="7">
        <v>25778145.960000001</v>
      </c>
      <c r="K497" s="7">
        <f t="shared" si="22"/>
        <v>27530057.050000001</v>
      </c>
      <c r="L497" s="7">
        <f t="shared" si="23"/>
        <v>-27530057.050000001</v>
      </c>
      <c r="M497" s="1"/>
    </row>
    <row r="498" spans="1:13" ht="45" customHeight="1" thickBot="1" x14ac:dyDescent="0.3">
      <c r="A498" s="6" t="s">
        <v>912</v>
      </c>
      <c r="B498" s="15" t="s">
        <v>913</v>
      </c>
      <c r="C498" s="16"/>
      <c r="D498" s="7">
        <v>587163507</v>
      </c>
      <c r="E498" s="7">
        <v>0</v>
      </c>
      <c r="F498" s="7">
        <v>0</v>
      </c>
      <c r="G498" s="7">
        <f t="shared" si="21"/>
        <v>587163507</v>
      </c>
      <c r="H498" s="7">
        <v>0</v>
      </c>
      <c r="I498" s="7">
        <v>91878516.489999995</v>
      </c>
      <c r="J498" s="7">
        <v>746355181.17999995</v>
      </c>
      <c r="K498" s="7">
        <f t="shared" si="22"/>
        <v>838233697.66999996</v>
      </c>
      <c r="L498" s="7">
        <f t="shared" si="23"/>
        <v>-251070190.66999996</v>
      </c>
      <c r="M498" s="1"/>
    </row>
    <row r="499" spans="1:13" ht="12" customHeight="1" thickBot="1" x14ac:dyDescent="0.3">
      <c r="A499" s="6" t="s">
        <v>914</v>
      </c>
      <c r="B499" s="15" t="s">
        <v>901</v>
      </c>
      <c r="C499" s="16"/>
      <c r="D499" s="7">
        <v>440000000</v>
      </c>
      <c r="E499" s="7">
        <v>0</v>
      </c>
      <c r="F499" s="7">
        <v>0</v>
      </c>
      <c r="G499" s="7">
        <f t="shared" si="21"/>
        <v>440000000</v>
      </c>
      <c r="H499" s="7">
        <v>0</v>
      </c>
      <c r="I499" s="7">
        <v>57229393.57</v>
      </c>
      <c r="J499" s="7">
        <v>267902680.88999999</v>
      </c>
      <c r="K499" s="7">
        <f t="shared" si="22"/>
        <v>325132074.45999998</v>
      </c>
      <c r="L499" s="7">
        <f t="shared" si="23"/>
        <v>114867925.54000002</v>
      </c>
      <c r="M499" s="1"/>
    </row>
    <row r="500" spans="1:13" ht="21.95" customHeight="1" thickBot="1" x14ac:dyDescent="0.3">
      <c r="A500" s="6" t="s">
        <v>915</v>
      </c>
      <c r="B500" s="15" t="s">
        <v>903</v>
      </c>
      <c r="C500" s="16"/>
      <c r="D500" s="7">
        <v>1845321</v>
      </c>
      <c r="E500" s="7">
        <v>0</v>
      </c>
      <c r="F500" s="7">
        <v>0</v>
      </c>
      <c r="G500" s="7">
        <f t="shared" si="21"/>
        <v>1845321</v>
      </c>
      <c r="H500" s="7">
        <v>0</v>
      </c>
      <c r="I500" s="7">
        <v>2170323.9</v>
      </c>
      <c r="J500" s="7">
        <v>5306537.37</v>
      </c>
      <c r="K500" s="7">
        <f t="shared" si="22"/>
        <v>7476861.2699999996</v>
      </c>
      <c r="L500" s="7">
        <f t="shared" si="23"/>
        <v>-5631540.2699999996</v>
      </c>
      <c r="M500" s="1"/>
    </row>
    <row r="501" spans="1:13" ht="12" customHeight="1" thickBot="1" x14ac:dyDescent="0.3">
      <c r="A501" s="6" t="s">
        <v>916</v>
      </c>
      <c r="B501" s="15" t="s">
        <v>911</v>
      </c>
      <c r="C501" s="16"/>
      <c r="D501" s="7">
        <v>145318186</v>
      </c>
      <c r="E501" s="7">
        <v>0</v>
      </c>
      <c r="F501" s="7">
        <v>0</v>
      </c>
      <c r="G501" s="7">
        <f t="shared" si="21"/>
        <v>145318186</v>
      </c>
      <c r="H501" s="7">
        <v>0</v>
      </c>
      <c r="I501" s="7">
        <v>32478799.02</v>
      </c>
      <c r="J501" s="7">
        <v>32950731.960000001</v>
      </c>
      <c r="K501" s="7">
        <f t="shared" si="22"/>
        <v>65429530.980000004</v>
      </c>
      <c r="L501" s="7">
        <f t="shared" si="23"/>
        <v>79888655.019999996</v>
      </c>
      <c r="M501" s="1"/>
    </row>
    <row r="502" spans="1:13" ht="21.95" customHeight="1" thickBot="1" x14ac:dyDescent="0.3">
      <c r="A502" s="6" t="s">
        <v>917</v>
      </c>
      <c r="B502" s="15" t="s">
        <v>918</v>
      </c>
      <c r="C502" s="16"/>
      <c r="D502" s="7">
        <v>0</v>
      </c>
      <c r="E502" s="7">
        <v>0</v>
      </c>
      <c r="F502" s="7">
        <v>0</v>
      </c>
      <c r="G502" s="7">
        <f t="shared" si="21"/>
        <v>0</v>
      </c>
      <c r="H502" s="7">
        <v>0</v>
      </c>
      <c r="I502" s="7">
        <v>0</v>
      </c>
      <c r="J502" s="7">
        <v>440195230.95999998</v>
      </c>
      <c r="K502" s="7">
        <f t="shared" si="22"/>
        <v>440195230.95999998</v>
      </c>
      <c r="L502" s="7">
        <f t="shared" si="23"/>
        <v>-440195230.95999998</v>
      </c>
      <c r="M502" s="1"/>
    </row>
    <row r="503" spans="1:13" ht="21.95" customHeight="1" thickBot="1" x14ac:dyDescent="0.3">
      <c r="A503" s="6" t="s">
        <v>919</v>
      </c>
      <c r="B503" s="15" t="s">
        <v>920</v>
      </c>
      <c r="C503" s="16"/>
      <c r="D503" s="7">
        <v>2240073648</v>
      </c>
      <c r="E503" s="7">
        <v>0</v>
      </c>
      <c r="F503" s="7">
        <v>0</v>
      </c>
      <c r="G503" s="7">
        <f t="shared" si="21"/>
        <v>2240073648</v>
      </c>
      <c r="H503" s="7">
        <v>0</v>
      </c>
      <c r="I503" s="7">
        <v>136773123.81999999</v>
      </c>
      <c r="J503" s="7">
        <v>2335773136.6100001</v>
      </c>
      <c r="K503" s="7">
        <f t="shared" si="22"/>
        <v>2472546260.4300003</v>
      </c>
      <c r="L503" s="7">
        <f t="shared" si="23"/>
        <v>-232472612.43000031</v>
      </c>
      <c r="M503" s="1"/>
    </row>
    <row r="504" spans="1:13" ht="12" customHeight="1" thickBot="1" x14ac:dyDescent="0.3">
      <c r="A504" s="6" t="s">
        <v>921</v>
      </c>
      <c r="B504" s="15" t="s">
        <v>899</v>
      </c>
      <c r="C504" s="16"/>
      <c r="D504" s="7">
        <v>150000000</v>
      </c>
      <c r="E504" s="7">
        <v>0</v>
      </c>
      <c r="F504" s="7">
        <v>0</v>
      </c>
      <c r="G504" s="7">
        <f t="shared" si="21"/>
        <v>150000000</v>
      </c>
      <c r="H504" s="7">
        <v>0</v>
      </c>
      <c r="I504" s="7">
        <v>11291437.6</v>
      </c>
      <c r="J504" s="7">
        <v>138527770.84</v>
      </c>
      <c r="K504" s="7">
        <f t="shared" si="22"/>
        <v>149819208.44</v>
      </c>
      <c r="L504" s="7">
        <f t="shared" si="23"/>
        <v>180791.56000000238</v>
      </c>
      <c r="M504" s="1"/>
    </row>
    <row r="505" spans="1:13" ht="12" customHeight="1" thickBot="1" x14ac:dyDescent="0.3">
      <c r="A505" s="6" t="s">
        <v>922</v>
      </c>
      <c r="B505" s="15" t="s">
        <v>901</v>
      </c>
      <c r="C505" s="16"/>
      <c r="D505" s="7">
        <v>2090073648</v>
      </c>
      <c r="E505" s="7">
        <v>0</v>
      </c>
      <c r="F505" s="7">
        <v>0</v>
      </c>
      <c r="G505" s="7">
        <f t="shared" si="21"/>
        <v>2090073648</v>
      </c>
      <c r="H505" s="7">
        <v>0</v>
      </c>
      <c r="I505" s="7">
        <v>72671880.140000001</v>
      </c>
      <c r="J505" s="7">
        <v>2097026393.1600001</v>
      </c>
      <c r="K505" s="7">
        <f t="shared" si="22"/>
        <v>2169698273.3000002</v>
      </c>
      <c r="L505" s="7">
        <f t="shared" si="23"/>
        <v>-79624625.300000191</v>
      </c>
      <c r="M505" s="1"/>
    </row>
    <row r="506" spans="1:13" ht="21.95" customHeight="1" thickBot="1" x14ac:dyDescent="0.3">
      <c r="A506" s="6" t="s">
        <v>923</v>
      </c>
      <c r="B506" s="15" t="s">
        <v>903</v>
      </c>
      <c r="C506" s="16"/>
      <c r="D506" s="7">
        <v>0</v>
      </c>
      <c r="E506" s="7">
        <v>0</v>
      </c>
      <c r="F506" s="7">
        <v>0</v>
      </c>
      <c r="G506" s="7">
        <f t="shared" si="21"/>
        <v>0</v>
      </c>
      <c r="H506" s="7">
        <v>0</v>
      </c>
      <c r="I506" s="7">
        <v>1726651.42</v>
      </c>
      <c r="J506" s="7">
        <v>1815138.99</v>
      </c>
      <c r="K506" s="7">
        <f t="shared" si="22"/>
        <v>3541790.41</v>
      </c>
      <c r="L506" s="7">
        <f t="shared" si="23"/>
        <v>-3541790.41</v>
      </c>
      <c r="M506" s="1"/>
    </row>
    <row r="507" spans="1:13" ht="21.95" customHeight="1" thickBot="1" x14ac:dyDescent="0.3">
      <c r="A507" s="6" t="s">
        <v>924</v>
      </c>
      <c r="B507" s="15" t="s">
        <v>907</v>
      </c>
      <c r="C507" s="16"/>
      <c r="D507" s="7">
        <v>0</v>
      </c>
      <c r="E507" s="7">
        <v>0</v>
      </c>
      <c r="F507" s="7">
        <v>0</v>
      </c>
      <c r="G507" s="7">
        <f t="shared" si="21"/>
        <v>0</v>
      </c>
      <c r="H507" s="7">
        <v>0</v>
      </c>
      <c r="I507" s="7">
        <v>51083154.659999996</v>
      </c>
      <c r="J507" s="7">
        <v>69532402.099999994</v>
      </c>
      <c r="K507" s="7">
        <f t="shared" si="22"/>
        <v>120615556.75999999</v>
      </c>
      <c r="L507" s="7">
        <f t="shared" si="23"/>
        <v>-120615556.75999999</v>
      </c>
      <c r="M507" s="1"/>
    </row>
    <row r="508" spans="1:13" ht="21.95" customHeight="1" thickBot="1" x14ac:dyDescent="0.3">
      <c r="A508" s="6" t="s">
        <v>925</v>
      </c>
      <c r="B508" s="15" t="s">
        <v>926</v>
      </c>
      <c r="C508" s="16"/>
      <c r="D508" s="7">
        <v>0</v>
      </c>
      <c r="E508" s="7">
        <v>0</v>
      </c>
      <c r="F508" s="7">
        <v>0</v>
      </c>
      <c r="G508" s="7">
        <f t="shared" si="21"/>
        <v>0</v>
      </c>
      <c r="H508" s="7">
        <v>0</v>
      </c>
      <c r="I508" s="7">
        <v>0</v>
      </c>
      <c r="J508" s="7">
        <v>28871431.52</v>
      </c>
      <c r="K508" s="7">
        <f t="shared" si="22"/>
        <v>28871431.52</v>
      </c>
      <c r="L508" s="7">
        <f t="shared" si="23"/>
        <v>-28871431.52</v>
      </c>
      <c r="M508" s="1"/>
    </row>
    <row r="509" spans="1:13" ht="21.95" customHeight="1" thickBot="1" x14ac:dyDescent="0.3">
      <c r="A509" s="6" t="s">
        <v>927</v>
      </c>
      <c r="B509" s="15" t="s">
        <v>928</v>
      </c>
      <c r="C509" s="16"/>
      <c r="D509" s="7">
        <v>40000000</v>
      </c>
      <c r="E509" s="7">
        <v>0</v>
      </c>
      <c r="F509" s="7">
        <v>0</v>
      </c>
      <c r="G509" s="7">
        <f t="shared" si="21"/>
        <v>40000000</v>
      </c>
      <c r="H509" s="7">
        <v>0</v>
      </c>
      <c r="I509" s="7">
        <v>38621581</v>
      </c>
      <c r="J509" s="7">
        <v>120181537.65000001</v>
      </c>
      <c r="K509" s="7">
        <f t="shared" si="22"/>
        <v>158803118.65000001</v>
      </c>
      <c r="L509" s="7">
        <f t="shared" si="23"/>
        <v>-118803118.65000001</v>
      </c>
      <c r="M509" s="1"/>
    </row>
    <row r="510" spans="1:13" ht="12" customHeight="1" thickBot="1" x14ac:dyDescent="0.3">
      <c r="A510" s="6" t="s">
        <v>929</v>
      </c>
      <c r="B510" s="15" t="s">
        <v>930</v>
      </c>
      <c r="C510" s="16"/>
      <c r="D510" s="7">
        <v>40000000</v>
      </c>
      <c r="E510" s="7">
        <v>0</v>
      </c>
      <c r="F510" s="7">
        <v>0</v>
      </c>
      <c r="G510" s="7">
        <f t="shared" si="21"/>
        <v>40000000</v>
      </c>
      <c r="H510" s="7">
        <v>0</v>
      </c>
      <c r="I510" s="7">
        <v>0</v>
      </c>
      <c r="J510" s="7">
        <v>5926989.6699999999</v>
      </c>
      <c r="K510" s="7">
        <f t="shared" si="22"/>
        <v>5926989.6699999999</v>
      </c>
      <c r="L510" s="7">
        <f t="shared" si="23"/>
        <v>34073010.329999998</v>
      </c>
      <c r="M510" s="1"/>
    </row>
    <row r="511" spans="1:13" ht="12" customHeight="1" thickBot="1" x14ac:dyDescent="0.3">
      <c r="A511" s="6" t="s">
        <v>931</v>
      </c>
      <c r="B511" s="15" t="s">
        <v>930</v>
      </c>
      <c r="C511" s="16"/>
      <c r="D511" s="7">
        <v>40000000</v>
      </c>
      <c r="E511" s="7">
        <v>0</v>
      </c>
      <c r="F511" s="7">
        <v>0</v>
      </c>
      <c r="G511" s="7">
        <f t="shared" si="21"/>
        <v>40000000</v>
      </c>
      <c r="H511" s="7">
        <v>0</v>
      </c>
      <c r="I511" s="7">
        <v>0</v>
      </c>
      <c r="J511" s="7">
        <v>5926989.6699999999</v>
      </c>
      <c r="K511" s="7">
        <f t="shared" si="22"/>
        <v>5926989.6699999999</v>
      </c>
      <c r="L511" s="7">
        <f t="shared" si="23"/>
        <v>34073010.329999998</v>
      </c>
      <c r="M511" s="1"/>
    </row>
    <row r="512" spans="1:13" ht="12" customHeight="1" thickBot="1" x14ac:dyDescent="0.3">
      <c r="A512" s="6" t="s">
        <v>932</v>
      </c>
      <c r="B512" s="15" t="s">
        <v>897</v>
      </c>
      <c r="C512" s="16"/>
      <c r="D512" s="7">
        <v>0</v>
      </c>
      <c r="E512" s="7">
        <v>0</v>
      </c>
      <c r="F512" s="7">
        <v>0</v>
      </c>
      <c r="G512" s="7">
        <f t="shared" si="21"/>
        <v>0</v>
      </c>
      <c r="H512" s="7">
        <v>0</v>
      </c>
      <c r="I512" s="7">
        <v>29252020.670000002</v>
      </c>
      <c r="J512" s="7">
        <v>64161033.979999997</v>
      </c>
      <c r="K512" s="7">
        <f t="shared" si="22"/>
        <v>93413054.650000006</v>
      </c>
      <c r="L512" s="7">
        <f t="shared" si="23"/>
        <v>-93413054.650000006</v>
      </c>
      <c r="M512" s="1"/>
    </row>
    <row r="513" spans="1:13" ht="12" customHeight="1" thickBot="1" x14ac:dyDescent="0.3">
      <c r="A513" s="6" t="s">
        <v>933</v>
      </c>
      <c r="B513" s="15" t="s">
        <v>897</v>
      </c>
      <c r="C513" s="16"/>
      <c r="D513" s="7">
        <v>0</v>
      </c>
      <c r="E513" s="7">
        <v>0</v>
      </c>
      <c r="F513" s="7">
        <v>0</v>
      </c>
      <c r="G513" s="7">
        <f t="shared" si="21"/>
        <v>0</v>
      </c>
      <c r="H513" s="7">
        <v>0</v>
      </c>
      <c r="I513" s="7">
        <v>29252020.670000002</v>
      </c>
      <c r="J513" s="7">
        <v>64161033.979999997</v>
      </c>
      <c r="K513" s="7">
        <f t="shared" si="22"/>
        <v>93413054.650000006</v>
      </c>
      <c r="L513" s="7">
        <f t="shared" si="23"/>
        <v>-93413054.650000006</v>
      </c>
      <c r="M513" s="1"/>
    </row>
    <row r="514" spans="1:13" ht="45" customHeight="1" thickBot="1" x14ac:dyDescent="0.3">
      <c r="A514" s="6" t="s">
        <v>934</v>
      </c>
      <c r="B514" s="15" t="s">
        <v>913</v>
      </c>
      <c r="C514" s="16"/>
      <c r="D514" s="7">
        <v>0</v>
      </c>
      <c r="E514" s="7">
        <v>0</v>
      </c>
      <c r="F514" s="7">
        <v>0</v>
      </c>
      <c r="G514" s="7">
        <f t="shared" si="21"/>
        <v>0</v>
      </c>
      <c r="H514" s="7">
        <v>0</v>
      </c>
      <c r="I514" s="7">
        <v>7000000</v>
      </c>
      <c r="J514" s="7">
        <v>0</v>
      </c>
      <c r="K514" s="7">
        <f t="shared" si="22"/>
        <v>7000000</v>
      </c>
      <c r="L514" s="7">
        <f t="shared" si="23"/>
        <v>-7000000</v>
      </c>
      <c r="M514" s="1"/>
    </row>
    <row r="515" spans="1:13" ht="45" customHeight="1" thickBot="1" x14ac:dyDescent="0.3">
      <c r="A515" s="6" t="s">
        <v>935</v>
      </c>
      <c r="B515" s="15" t="s">
        <v>913</v>
      </c>
      <c r="C515" s="16"/>
      <c r="D515" s="7">
        <v>0</v>
      </c>
      <c r="E515" s="7">
        <v>0</v>
      </c>
      <c r="F515" s="7">
        <v>0</v>
      </c>
      <c r="G515" s="7">
        <f t="shared" si="21"/>
        <v>0</v>
      </c>
      <c r="H515" s="7">
        <v>0</v>
      </c>
      <c r="I515" s="7">
        <v>7000000</v>
      </c>
      <c r="J515" s="7">
        <v>0</v>
      </c>
      <c r="K515" s="7">
        <f t="shared" si="22"/>
        <v>7000000</v>
      </c>
      <c r="L515" s="7">
        <f t="shared" si="23"/>
        <v>-7000000</v>
      </c>
      <c r="M515" s="1"/>
    </row>
    <row r="516" spans="1:13" ht="21.95" customHeight="1" thickBot="1" x14ac:dyDescent="0.3">
      <c r="A516" s="6" t="s">
        <v>936</v>
      </c>
      <c r="B516" s="15" t="s">
        <v>920</v>
      </c>
      <c r="C516" s="16"/>
      <c r="D516" s="7">
        <v>0</v>
      </c>
      <c r="E516" s="7">
        <v>0</v>
      </c>
      <c r="F516" s="7">
        <v>0</v>
      </c>
      <c r="G516" s="7">
        <f t="shared" si="21"/>
        <v>0</v>
      </c>
      <c r="H516" s="7">
        <v>0</v>
      </c>
      <c r="I516" s="7">
        <v>2369560.33</v>
      </c>
      <c r="J516" s="7">
        <v>50093514</v>
      </c>
      <c r="K516" s="7">
        <f t="shared" si="22"/>
        <v>52463074.329999998</v>
      </c>
      <c r="L516" s="7">
        <f t="shared" si="23"/>
        <v>-52463074.329999998</v>
      </c>
      <c r="M516" s="1"/>
    </row>
    <row r="517" spans="1:13" ht="21.95" customHeight="1" thickBot="1" x14ac:dyDescent="0.3">
      <c r="A517" s="6" t="s">
        <v>937</v>
      </c>
      <c r="B517" s="15" t="s">
        <v>920</v>
      </c>
      <c r="C517" s="16"/>
      <c r="D517" s="7">
        <v>0</v>
      </c>
      <c r="E517" s="7">
        <v>0</v>
      </c>
      <c r="F517" s="7">
        <v>0</v>
      </c>
      <c r="G517" s="7">
        <f t="shared" si="21"/>
        <v>0</v>
      </c>
      <c r="H517" s="7">
        <v>0</v>
      </c>
      <c r="I517" s="7">
        <v>2369560.33</v>
      </c>
      <c r="J517" s="7">
        <v>50093514</v>
      </c>
      <c r="K517" s="7">
        <f t="shared" si="22"/>
        <v>52463074.329999998</v>
      </c>
      <c r="L517" s="7">
        <f t="shared" si="23"/>
        <v>-52463074.329999998</v>
      </c>
      <c r="M517" s="1"/>
    </row>
    <row r="518" spans="1:13" ht="21.95" customHeight="1" thickBot="1" x14ac:dyDescent="0.3">
      <c r="A518" s="6" t="s">
        <v>938</v>
      </c>
      <c r="B518" s="15" t="s">
        <v>939</v>
      </c>
      <c r="C518" s="16"/>
      <c r="D518" s="7">
        <v>1654645936</v>
      </c>
      <c r="E518" s="7">
        <v>0</v>
      </c>
      <c r="F518" s="7">
        <v>0</v>
      </c>
      <c r="G518" s="7">
        <f t="shared" si="21"/>
        <v>1654645936</v>
      </c>
      <c r="H518" s="7">
        <v>0</v>
      </c>
      <c r="I518" s="7">
        <v>1073941241.02</v>
      </c>
      <c r="J518" s="7">
        <v>1985578582.0999999</v>
      </c>
      <c r="K518" s="7">
        <f t="shared" si="22"/>
        <v>3059519823.1199999</v>
      </c>
      <c r="L518" s="7">
        <f t="shared" si="23"/>
        <v>-1404873887.1199999</v>
      </c>
      <c r="M518" s="1"/>
    </row>
    <row r="519" spans="1:13" ht="57" customHeight="1" thickBot="1" x14ac:dyDescent="0.3">
      <c r="A519" s="6" t="s">
        <v>940</v>
      </c>
      <c r="B519" s="15" t="s">
        <v>941</v>
      </c>
      <c r="C519" s="16"/>
      <c r="D519" s="7">
        <v>362610343</v>
      </c>
      <c r="E519" s="7">
        <v>0</v>
      </c>
      <c r="F519" s="7">
        <v>0</v>
      </c>
      <c r="G519" s="7">
        <f t="shared" si="21"/>
        <v>362610343</v>
      </c>
      <c r="H519" s="7">
        <v>0</v>
      </c>
      <c r="I519" s="7">
        <v>609137325.34000003</v>
      </c>
      <c r="J519" s="7">
        <v>0</v>
      </c>
      <c r="K519" s="7">
        <f t="shared" si="22"/>
        <v>609137325.34000003</v>
      </c>
      <c r="L519" s="7">
        <f t="shared" si="23"/>
        <v>-246526982.34000003</v>
      </c>
      <c r="M519" s="1"/>
    </row>
    <row r="520" spans="1:13" ht="57" customHeight="1" thickBot="1" x14ac:dyDescent="0.3">
      <c r="A520" s="6" t="s">
        <v>942</v>
      </c>
      <c r="B520" s="15" t="s">
        <v>941</v>
      </c>
      <c r="C520" s="16"/>
      <c r="D520" s="7">
        <v>362610343</v>
      </c>
      <c r="E520" s="7">
        <v>0</v>
      </c>
      <c r="F520" s="7">
        <v>0</v>
      </c>
      <c r="G520" s="7">
        <f t="shared" si="21"/>
        <v>362610343</v>
      </c>
      <c r="H520" s="7">
        <v>0</v>
      </c>
      <c r="I520" s="7">
        <v>609137325.34000003</v>
      </c>
      <c r="J520" s="7">
        <v>0</v>
      </c>
      <c r="K520" s="7">
        <f t="shared" si="22"/>
        <v>609137325.34000003</v>
      </c>
      <c r="L520" s="7">
        <f t="shared" si="23"/>
        <v>-246526982.34000003</v>
      </c>
      <c r="M520" s="1"/>
    </row>
    <row r="521" spans="1:13" ht="45" customHeight="1" thickBot="1" x14ac:dyDescent="0.3">
      <c r="A521" s="6" t="s">
        <v>943</v>
      </c>
      <c r="B521" s="15" t="s">
        <v>944</v>
      </c>
      <c r="C521" s="16"/>
      <c r="D521" s="7">
        <v>1292035593</v>
      </c>
      <c r="E521" s="7">
        <v>0</v>
      </c>
      <c r="F521" s="7">
        <v>0</v>
      </c>
      <c r="G521" s="7">
        <f t="shared" si="21"/>
        <v>1292035593</v>
      </c>
      <c r="H521" s="7">
        <v>0</v>
      </c>
      <c r="I521" s="7">
        <v>464803915.68000001</v>
      </c>
      <c r="J521" s="7">
        <v>1985578582.0999999</v>
      </c>
      <c r="K521" s="7">
        <f t="shared" si="22"/>
        <v>2450382497.7799997</v>
      </c>
      <c r="L521" s="7">
        <f t="shared" si="23"/>
        <v>-1158346904.7799997</v>
      </c>
      <c r="M521" s="1"/>
    </row>
    <row r="522" spans="1:13" ht="45" customHeight="1" thickBot="1" x14ac:dyDescent="0.3">
      <c r="A522" s="6" t="s">
        <v>945</v>
      </c>
      <c r="B522" s="15" t="s">
        <v>944</v>
      </c>
      <c r="C522" s="16"/>
      <c r="D522" s="7">
        <v>1292035593</v>
      </c>
      <c r="E522" s="7">
        <v>0</v>
      </c>
      <c r="F522" s="7">
        <v>0</v>
      </c>
      <c r="G522" s="7">
        <f t="shared" si="21"/>
        <v>1292035593</v>
      </c>
      <c r="H522" s="7">
        <v>0</v>
      </c>
      <c r="I522" s="7">
        <v>464803915.68000001</v>
      </c>
      <c r="J522" s="7">
        <v>1985578582.0999999</v>
      </c>
      <c r="K522" s="7">
        <f t="shared" si="22"/>
        <v>2450382497.7799997</v>
      </c>
      <c r="L522" s="7">
        <f t="shared" si="23"/>
        <v>-1158346904.7799997</v>
      </c>
      <c r="M522" s="1"/>
    </row>
    <row r="523" spans="1:13" ht="21.95" customHeight="1" thickBot="1" x14ac:dyDescent="0.3">
      <c r="A523" s="6" t="s">
        <v>946</v>
      </c>
      <c r="B523" s="15" t="s">
        <v>947</v>
      </c>
      <c r="C523" s="16"/>
      <c r="D523" s="7">
        <v>2560133529</v>
      </c>
      <c r="E523" s="7">
        <v>0</v>
      </c>
      <c r="F523" s="7">
        <v>1244983619</v>
      </c>
      <c r="G523" s="7">
        <f t="shared" si="21"/>
        <v>1315149910</v>
      </c>
      <c r="H523" s="7">
        <v>0</v>
      </c>
      <c r="I523" s="7">
        <v>0</v>
      </c>
      <c r="J523" s="7">
        <v>2089662781.95</v>
      </c>
      <c r="K523" s="7">
        <f t="shared" si="22"/>
        <v>2089662781.95</v>
      </c>
      <c r="L523" s="7">
        <f t="shared" si="23"/>
        <v>-774512871.95000005</v>
      </c>
      <c r="M523" s="1"/>
    </row>
    <row r="524" spans="1:13" ht="21.95" customHeight="1" thickBot="1" x14ac:dyDescent="0.3">
      <c r="A524" s="6" t="s">
        <v>948</v>
      </c>
      <c r="B524" s="15" t="s">
        <v>949</v>
      </c>
      <c r="C524" s="16"/>
      <c r="D524" s="7">
        <v>2560133529</v>
      </c>
      <c r="E524" s="7">
        <v>0</v>
      </c>
      <c r="F524" s="7">
        <v>1244983619</v>
      </c>
      <c r="G524" s="7">
        <f t="shared" ref="G524:G560" si="24">+D524+E524-F524</f>
        <v>1315149910</v>
      </c>
      <c r="H524" s="7">
        <v>0</v>
      </c>
      <c r="I524" s="7">
        <v>0</v>
      </c>
      <c r="J524" s="7">
        <v>2089662781.95</v>
      </c>
      <c r="K524" s="7">
        <f t="shared" ref="K524:K560" si="25">+H524+I524+J524</f>
        <v>2089662781.95</v>
      </c>
      <c r="L524" s="7">
        <f t="shared" ref="L524:L560" si="26">+G524-K524</f>
        <v>-774512871.95000005</v>
      </c>
      <c r="M524" s="1"/>
    </row>
    <row r="525" spans="1:13" ht="21.95" customHeight="1" thickBot="1" x14ac:dyDescent="0.3">
      <c r="A525" s="6" t="s">
        <v>950</v>
      </c>
      <c r="B525" s="15" t="s">
        <v>951</v>
      </c>
      <c r="C525" s="16"/>
      <c r="D525" s="7">
        <v>2560133529</v>
      </c>
      <c r="E525" s="7">
        <v>0</v>
      </c>
      <c r="F525" s="7">
        <v>1244983619</v>
      </c>
      <c r="G525" s="7">
        <f t="shared" si="24"/>
        <v>1315149910</v>
      </c>
      <c r="H525" s="7">
        <v>0</v>
      </c>
      <c r="I525" s="7">
        <v>0</v>
      </c>
      <c r="J525" s="7">
        <v>2089662781.95</v>
      </c>
      <c r="K525" s="7">
        <f t="shared" si="25"/>
        <v>2089662781.95</v>
      </c>
      <c r="L525" s="7">
        <f t="shared" si="26"/>
        <v>-774512871.95000005</v>
      </c>
      <c r="M525" s="1"/>
    </row>
    <row r="526" spans="1:13" ht="21.95" customHeight="1" thickBot="1" x14ac:dyDescent="0.3">
      <c r="A526" s="6" t="s">
        <v>952</v>
      </c>
      <c r="B526" s="15" t="s">
        <v>951</v>
      </c>
      <c r="C526" s="16"/>
      <c r="D526" s="7">
        <v>2560133529</v>
      </c>
      <c r="E526" s="7">
        <v>0</v>
      </c>
      <c r="F526" s="7">
        <v>1244983619</v>
      </c>
      <c r="G526" s="7">
        <f t="shared" si="24"/>
        <v>1315149910</v>
      </c>
      <c r="H526" s="7">
        <v>0</v>
      </c>
      <c r="I526" s="7">
        <v>0</v>
      </c>
      <c r="J526" s="7">
        <v>2089662781.95</v>
      </c>
      <c r="K526" s="7">
        <f t="shared" si="25"/>
        <v>2089662781.95</v>
      </c>
      <c r="L526" s="7">
        <f t="shared" si="26"/>
        <v>-774512871.95000005</v>
      </c>
      <c r="M526" s="1"/>
    </row>
    <row r="527" spans="1:13" ht="21.95" customHeight="1" thickBot="1" x14ac:dyDescent="0.3">
      <c r="A527" s="6" t="s">
        <v>953</v>
      </c>
      <c r="B527" s="15" t="s">
        <v>954</v>
      </c>
      <c r="C527" s="16"/>
      <c r="D527" s="7">
        <v>47198300566</v>
      </c>
      <c r="E527" s="7">
        <v>0</v>
      </c>
      <c r="F527" s="7">
        <v>0</v>
      </c>
      <c r="G527" s="7">
        <f t="shared" si="24"/>
        <v>47198300566</v>
      </c>
      <c r="H527" s="7">
        <v>0</v>
      </c>
      <c r="I527" s="7">
        <f>511365844.17+0.29</f>
        <v>511365844.46000004</v>
      </c>
      <c r="J527" s="7">
        <f>46533571081.59-0.29</f>
        <v>46533571081.299995</v>
      </c>
      <c r="K527" s="7">
        <f t="shared" si="25"/>
        <v>47044936925.759995</v>
      </c>
      <c r="L527" s="7">
        <f t="shared" si="26"/>
        <v>153363640.24000549</v>
      </c>
      <c r="M527" s="1"/>
    </row>
    <row r="528" spans="1:13" ht="12" customHeight="1" thickBot="1" x14ac:dyDescent="0.3">
      <c r="A528" s="6" t="s">
        <v>955</v>
      </c>
      <c r="B528" s="15" t="s">
        <v>956</v>
      </c>
      <c r="C528" s="16"/>
      <c r="D528" s="7">
        <v>28764280902</v>
      </c>
      <c r="E528" s="7">
        <v>0</v>
      </c>
      <c r="F528" s="7">
        <v>0</v>
      </c>
      <c r="G528" s="7">
        <f t="shared" si="24"/>
        <v>28764280902</v>
      </c>
      <c r="H528" s="7">
        <v>0</v>
      </c>
      <c r="I528" s="7">
        <v>0</v>
      </c>
      <c r="J528" s="7">
        <v>28944471178.029999</v>
      </c>
      <c r="K528" s="7">
        <f t="shared" si="25"/>
        <v>28944471178.029999</v>
      </c>
      <c r="L528" s="7">
        <f t="shared" si="26"/>
        <v>-180190276.02999878</v>
      </c>
      <c r="M528" s="1"/>
    </row>
    <row r="529" spans="1:13" ht="33.950000000000003" customHeight="1" thickBot="1" x14ac:dyDescent="0.3">
      <c r="A529" s="6" t="s">
        <v>957</v>
      </c>
      <c r="B529" s="15" t="s">
        <v>958</v>
      </c>
      <c r="C529" s="16"/>
      <c r="D529" s="7">
        <v>25792627443</v>
      </c>
      <c r="E529" s="7">
        <v>0</v>
      </c>
      <c r="F529" s="7">
        <v>0</v>
      </c>
      <c r="G529" s="7">
        <f t="shared" si="24"/>
        <v>25792627443</v>
      </c>
      <c r="H529" s="7">
        <v>0</v>
      </c>
      <c r="I529" s="7">
        <v>0</v>
      </c>
      <c r="J529" s="7">
        <v>22956450826.84</v>
      </c>
      <c r="K529" s="7">
        <f t="shared" si="25"/>
        <v>22956450826.84</v>
      </c>
      <c r="L529" s="7">
        <f t="shared" si="26"/>
        <v>2836176616.1599998</v>
      </c>
      <c r="M529" s="1"/>
    </row>
    <row r="530" spans="1:13" ht="21.95" customHeight="1" thickBot="1" x14ac:dyDescent="0.3">
      <c r="A530" s="6" t="s">
        <v>959</v>
      </c>
      <c r="B530" s="15" t="s">
        <v>960</v>
      </c>
      <c r="C530" s="16"/>
      <c r="D530" s="7">
        <v>25055327705</v>
      </c>
      <c r="E530" s="7">
        <v>0</v>
      </c>
      <c r="F530" s="7">
        <v>0</v>
      </c>
      <c r="G530" s="7">
        <f t="shared" si="24"/>
        <v>25055327705</v>
      </c>
      <c r="H530" s="7">
        <v>0</v>
      </c>
      <c r="I530" s="7">
        <v>0</v>
      </c>
      <c r="J530" s="7">
        <v>22203395148.369999</v>
      </c>
      <c r="K530" s="7">
        <f t="shared" si="25"/>
        <v>22203395148.369999</v>
      </c>
      <c r="L530" s="7">
        <f t="shared" si="26"/>
        <v>2851932556.6300011</v>
      </c>
      <c r="M530" s="1"/>
    </row>
    <row r="531" spans="1:13" ht="21.95" customHeight="1" thickBot="1" x14ac:dyDescent="0.3">
      <c r="A531" s="6" t="s">
        <v>961</v>
      </c>
      <c r="B531" s="15" t="s">
        <v>962</v>
      </c>
      <c r="C531" s="16"/>
      <c r="D531" s="7">
        <v>737299738</v>
      </c>
      <c r="E531" s="7">
        <v>0</v>
      </c>
      <c r="F531" s="7">
        <v>0</v>
      </c>
      <c r="G531" s="7">
        <f t="shared" si="24"/>
        <v>737299738</v>
      </c>
      <c r="H531" s="7">
        <v>0</v>
      </c>
      <c r="I531" s="7">
        <v>0</v>
      </c>
      <c r="J531" s="7">
        <v>753055678.47000003</v>
      </c>
      <c r="K531" s="7">
        <f t="shared" si="25"/>
        <v>753055678.47000003</v>
      </c>
      <c r="L531" s="7">
        <f t="shared" si="26"/>
        <v>-15755940.470000029</v>
      </c>
      <c r="M531" s="1"/>
    </row>
    <row r="532" spans="1:13" ht="33.950000000000003" customHeight="1" thickBot="1" x14ac:dyDescent="0.3">
      <c r="A532" s="6" t="s">
        <v>963</v>
      </c>
      <c r="B532" s="15" t="s">
        <v>964</v>
      </c>
      <c r="C532" s="16"/>
      <c r="D532" s="7">
        <v>2971653459</v>
      </c>
      <c r="E532" s="7">
        <v>0</v>
      </c>
      <c r="F532" s="7">
        <v>0</v>
      </c>
      <c r="G532" s="7">
        <f t="shared" si="24"/>
        <v>2971653459</v>
      </c>
      <c r="H532" s="7">
        <v>0</v>
      </c>
      <c r="I532" s="7">
        <v>0</v>
      </c>
      <c r="J532" s="7">
        <v>5988020351.1899996</v>
      </c>
      <c r="K532" s="7">
        <f t="shared" si="25"/>
        <v>5988020351.1899996</v>
      </c>
      <c r="L532" s="7">
        <f t="shared" si="26"/>
        <v>-3016366892.1899996</v>
      </c>
      <c r="M532" s="1"/>
    </row>
    <row r="533" spans="1:13" ht="33.950000000000003" customHeight="1" thickBot="1" x14ac:dyDescent="0.3">
      <c r="A533" s="6" t="s">
        <v>965</v>
      </c>
      <c r="B533" s="15" t="s">
        <v>964</v>
      </c>
      <c r="C533" s="16"/>
      <c r="D533" s="7">
        <v>2971653459</v>
      </c>
      <c r="E533" s="7">
        <v>0</v>
      </c>
      <c r="F533" s="7">
        <v>0</v>
      </c>
      <c r="G533" s="7">
        <f t="shared" si="24"/>
        <v>2971653459</v>
      </c>
      <c r="H533" s="7">
        <v>0</v>
      </c>
      <c r="I533" s="7">
        <v>0</v>
      </c>
      <c r="J533" s="7">
        <v>5988020351.1899996</v>
      </c>
      <c r="K533" s="7">
        <f t="shared" si="25"/>
        <v>5988020351.1899996</v>
      </c>
      <c r="L533" s="7">
        <f t="shared" si="26"/>
        <v>-3016366892.1899996</v>
      </c>
      <c r="M533" s="1"/>
    </row>
    <row r="534" spans="1:13" ht="12" customHeight="1" thickBot="1" x14ac:dyDescent="0.3">
      <c r="A534" s="6" t="s">
        <v>966</v>
      </c>
      <c r="B534" s="15" t="s">
        <v>967</v>
      </c>
      <c r="C534" s="16"/>
      <c r="D534" s="7">
        <v>17817043449</v>
      </c>
      <c r="E534" s="7">
        <v>0</v>
      </c>
      <c r="F534" s="7">
        <v>0</v>
      </c>
      <c r="G534" s="7">
        <f t="shared" si="24"/>
        <v>17817043449</v>
      </c>
      <c r="H534" s="7">
        <v>0</v>
      </c>
      <c r="I534" s="7">
        <f>511365844.17+0.29</f>
        <v>511365844.46000004</v>
      </c>
      <c r="J534" s="7">
        <f>17020033915.93-0.29</f>
        <v>17020033915.639999</v>
      </c>
      <c r="K534" s="7">
        <f t="shared" si="25"/>
        <v>17531399760.099998</v>
      </c>
      <c r="L534" s="7">
        <f t="shared" si="26"/>
        <v>285643688.90000153</v>
      </c>
      <c r="M534" s="1"/>
    </row>
    <row r="535" spans="1:13" ht="33.950000000000003" customHeight="1" thickBot="1" x14ac:dyDescent="0.3">
      <c r="A535" s="6" t="s">
        <v>968</v>
      </c>
      <c r="B535" s="15" t="s">
        <v>969</v>
      </c>
      <c r="C535" s="16"/>
      <c r="D535" s="7">
        <v>17817043449</v>
      </c>
      <c r="E535" s="7">
        <v>0</v>
      </c>
      <c r="F535" s="7">
        <v>0</v>
      </c>
      <c r="G535" s="7">
        <f t="shared" si="24"/>
        <v>17817043449</v>
      </c>
      <c r="H535" s="7">
        <v>0</v>
      </c>
      <c r="I535" s="7">
        <f>511365844.17+0.29</f>
        <v>511365844.46000004</v>
      </c>
      <c r="J535" s="7">
        <f>17020033915.93-0.29</f>
        <v>17020033915.639999</v>
      </c>
      <c r="K535" s="7">
        <f t="shared" si="25"/>
        <v>17531399760.099998</v>
      </c>
      <c r="L535" s="7">
        <f t="shared" si="26"/>
        <v>285643688.90000153</v>
      </c>
      <c r="M535" s="1"/>
    </row>
    <row r="536" spans="1:13" ht="45" customHeight="1" thickBot="1" x14ac:dyDescent="0.3">
      <c r="A536" s="6" t="s">
        <v>970</v>
      </c>
      <c r="B536" s="15" t="s">
        <v>971</v>
      </c>
      <c r="C536" s="16"/>
      <c r="D536" s="7">
        <v>5705598952</v>
      </c>
      <c r="E536" s="7">
        <v>0</v>
      </c>
      <c r="F536" s="7">
        <v>0</v>
      </c>
      <c r="G536" s="7">
        <f t="shared" si="24"/>
        <v>5705598952</v>
      </c>
      <c r="H536" s="7">
        <v>0</v>
      </c>
      <c r="I536" s="7">
        <v>0</v>
      </c>
      <c r="J536" s="7">
        <f>5207058244-0.29</f>
        <v>5207058243.71</v>
      </c>
      <c r="K536" s="7">
        <f t="shared" si="25"/>
        <v>5207058243.71</v>
      </c>
      <c r="L536" s="7">
        <f t="shared" si="26"/>
        <v>498540708.28999996</v>
      </c>
      <c r="M536" s="1"/>
    </row>
    <row r="537" spans="1:13" ht="45" customHeight="1" thickBot="1" x14ac:dyDescent="0.3">
      <c r="A537" s="6" t="s">
        <v>972</v>
      </c>
      <c r="B537" s="15" t="s">
        <v>973</v>
      </c>
      <c r="C537" s="16"/>
      <c r="D537" s="7">
        <v>12111444497</v>
      </c>
      <c r="E537" s="7">
        <v>0</v>
      </c>
      <c r="F537" s="7">
        <v>0</v>
      </c>
      <c r="G537" s="7">
        <f t="shared" si="24"/>
        <v>12111444497</v>
      </c>
      <c r="H537" s="7">
        <v>0</v>
      </c>
      <c r="I537" s="7">
        <v>511365844.45999998</v>
      </c>
      <c r="J537" s="7">
        <v>11812975671.93</v>
      </c>
      <c r="K537" s="7">
        <f t="shared" si="25"/>
        <v>12324341516.389999</v>
      </c>
      <c r="L537" s="7">
        <f t="shared" si="26"/>
        <v>-212897019.38999939</v>
      </c>
      <c r="M537" s="1"/>
    </row>
    <row r="538" spans="1:13" ht="45" customHeight="1" thickBot="1" x14ac:dyDescent="0.3">
      <c r="A538" s="6" t="s">
        <v>974</v>
      </c>
      <c r="B538" s="15" t="s">
        <v>975</v>
      </c>
      <c r="C538" s="16"/>
      <c r="D538" s="7">
        <v>0</v>
      </c>
      <c r="E538" s="7">
        <v>0</v>
      </c>
      <c r="F538" s="7">
        <v>0</v>
      </c>
      <c r="G538" s="7">
        <f t="shared" si="24"/>
        <v>0</v>
      </c>
      <c r="H538" s="7">
        <v>0</v>
      </c>
      <c r="I538" s="7">
        <v>0</v>
      </c>
      <c r="J538" s="7">
        <v>0</v>
      </c>
      <c r="K538" s="7">
        <f t="shared" si="25"/>
        <v>0</v>
      </c>
      <c r="L538" s="7">
        <f t="shared" si="26"/>
        <v>0</v>
      </c>
      <c r="M538" s="1"/>
    </row>
    <row r="539" spans="1:13" ht="45" customHeight="1" thickBot="1" x14ac:dyDescent="0.3">
      <c r="A539" s="6" t="s">
        <v>976</v>
      </c>
      <c r="B539" s="15" t="s">
        <v>975</v>
      </c>
      <c r="C539" s="16"/>
      <c r="D539" s="7">
        <v>0</v>
      </c>
      <c r="E539" s="7">
        <v>0</v>
      </c>
      <c r="F539" s="7">
        <v>0</v>
      </c>
      <c r="G539" s="7">
        <f t="shared" si="24"/>
        <v>0</v>
      </c>
      <c r="H539" s="7">
        <v>0</v>
      </c>
      <c r="I539" s="7">
        <v>0</v>
      </c>
      <c r="J539" s="7">
        <v>0</v>
      </c>
      <c r="K539" s="7">
        <f t="shared" si="25"/>
        <v>0</v>
      </c>
      <c r="L539" s="7">
        <f t="shared" si="26"/>
        <v>0</v>
      </c>
      <c r="M539" s="1"/>
    </row>
    <row r="540" spans="1:13" ht="12" customHeight="1" thickBot="1" x14ac:dyDescent="0.3">
      <c r="A540" s="6" t="s">
        <v>977</v>
      </c>
      <c r="B540" s="15" t="s">
        <v>978</v>
      </c>
      <c r="C540" s="16"/>
      <c r="D540" s="7">
        <v>616976215</v>
      </c>
      <c r="E540" s="7">
        <v>0</v>
      </c>
      <c r="F540" s="7">
        <v>0</v>
      </c>
      <c r="G540" s="7">
        <f t="shared" si="24"/>
        <v>616976215</v>
      </c>
      <c r="H540" s="7">
        <v>0</v>
      </c>
      <c r="I540" s="7">
        <v>0</v>
      </c>
      <c r="J540" s="7">
        <v>569065987.63</v>
      </c>
      <c r="K540" s="7">
        <f t="shared" si="25"/>
        <v>569065987.63</v>
      </c>
      <c r="L540" s="7">
        <f t="shared" si="26"/>
        <v>47910227.370000005</v>
      </c>
      <c r="M540" s="1"/>
    </row>
    <row r="541" spans="1:13" ht="12" customHeight="1" thickBot="1" x14ac:dyDescent="0.3">
      <c r="A541" s="6" t="s">
        <v>979</v>
      </c>
      <c r="B541" s="15" t="s">
        <v>980</v>
      </c>
      <c r="C541" s="16"/>
      <c r="D541" s="7">
        <v>0</v>
      </c>
      <c r="E541" s="7">
        <v>0</v>
      </c>
      <c r="F541" s="7">
        <v>0</v>
      </c>
      <c r="G541" s="7">
        <f t="shared" si="24"/>
        <v>0</v>
      </c>
      <c r="H541" s="7">
        <v>0</v>
      </c>
      <c r="I541" s="7">
        <v>0</v>
      </c>
      <c r="J541" s="7">
        <v>29548207.75</v>
      </c>
      <c r="K541" s="7">
        <f t="shared" si="25"/>
        <v>29548207.75</v>
      </c>
      <c r="L541" s="7">
        <f t="shared" si="26"/>
        <v>-29548207.75</v>
      </c>
      <c r="M541" s="1"/>
    </row>
    <row r="542" spans="1:13" ht="12" customHeight="1" thickBot="1" x14ac:dyDescent="0.3">
      <c r="A542" s="6" t="s">
        <v>981</v>
      </c>
      <c r="B542" s="15" t="s">
        <v>980</v>
      </c>
      <c r="C542" s="16"/>
      <c r="D542" s="7">
        <v>0</v>
      </c>
      <c r="E542" s="7">
        <v>0</v>
      </c>
      <c r="F542" s="7">
        <v>0</v>
      </c>
      <c r="G542" s="7">
        <f t="shared" si="24"/>
        <v>0</v>
      </c>
      <c r="H542" s="7">
        <v>0</v>
      </c>
      <c r="I542" s="7">
        <v>0</v>
      </c>
      <c r="J542" s="7">
        <v>29548207.75</v>
      </c>
      <c r="K542" s="7">
        <f t="shared" si="25"/>
        <v>29548207.75</v>
      </c>
      <c r="L542" s="7">
        <f t="shared" si="26"/>
        <v>-29548207.75</v>
      </c>
      <c r="M542" s="1"/>
    </row>
    <row r="543" spans="1:13" ht="12" customHeight="1" thickBot="1" x14ac:dyDescent="0.3">
      <c r="A543" s="6" t="s">
        <v>982</v>
      </c>
      <c r="B543" s="15" t="s">
        <v>983</v>
      </c>
      <c r="C543" s="16"/>
      <c r="D543" s="7">
        <v>616976215</v>
      </c>
      <c r="E543" s="7">
        <v>0</v>
      </c>
      <c r="F543" s="7">
        <v>0</v>
      </c>
      <c r="G543" s="7">
        <f t="shared" si="24"/>
        <v>616976215</v>
      </c>
      <c r="H543" s="7">
        <v>0</v>
      </c>
      <c r="I543" s="7">
        <v>0</v>
      </c>
      <c r="J543" s="7">
        <v>539517779.88</v>
      </c>
      <c r="K543" s="7">
        <f t="shared" si="25"/>
        <v>539517779.88</v>
      </c>
      <c r="L543" s="7">
        <f t="shared" si="26"/>
        <v>77458435.120000005</v>
      </c>
      <c r="M543" s="1"/>
    </row>
    <row r="544" spans="1:13" ht="12" customHeight="1" thickBot="1" x14ac:dyDescent="0.3">
      <c r="A544" s="6" t="s">
        <v>984</v>
      </c>
      <c r="B544" s="15" t="s">
        <v>983</v>
      </c>
      <c r="C544" s="16"/>
      <c r="D544" s="7">
        <v>616976215</v>
      </c>
      <c r="E544" s="7">
        <v>0</v>
      </c>
      <c r="F544" s="7">
        <v>0</v>
      </c>
      <c r="G544" s="7">
        <f t="shared" si="24"/>
        <v>616976215</v>
      </c>
      <c r="H544" s="7">
        <v>0</v>
      </c>
      <c r="I544" s="7">
        <v>0</v>
      </c>
      <c r="J544" s="7">
        <v>539517779.88</v>
      </c>
      <c r="K544" s="7">
        <f t="shared" si="25"/>
        <v>539517779.88</v>
      </c>
      <c r="L544" s="7">
        <f t="shared" si="26"/>
        <v>77458435.120000005</v>
      </c>
      <c r="M544" s="1"/>
    </row>
    <row r="545" spans="1:13" ht="12" customHeight="1" thickBot="1" x14ac:dyDescent="0.3">
      <c r="A545" s="6" t="s">
        <v>985</v>
      </c>
      <c r="B545" s="15" t="s">
        <v>986</v>
      </c>
      <c r="C545" s="16"/>
      <c r="D545" s="7">
        <v>12209356239</v>
      </c>
      <c r="E545" s="7">
        <v>0</v>
      </c>
      <c r="F545" s="7">
        <v>0</v>
      </c>
      <c r="G545" s="7">
        <f t="shared" si="24"/>
        <v>12209356239</v>
      </c>
      <c r="H545" s="7">
        <v>0</v>
      </c>
      <c r="I545" s="7">
        <v>0</v>
      </c>
      <c r="J545" s="7">
        <f>+J546+J549+J552+J555+J558</f>
        <v>12721672088.130001</v>
      </c>
      <c r="K545" s="7">
        <f t="shared" si="25"/>
        <v>12721672088.130001</v>
      </c>
      <c r="L545" s="7">
        <f t="shared" si="26"/>
        <v>-512315849.13000107</v>
      </c>
      <c r="M545" s="1"/>
    </row>
    <row r="546" spans="1:13" ht="21.95" customHeight="1" thickBot="1" x14ac:dyDescent="0.3">
      <c r="A546" s="6" t="s">
        <v>987</v>
      </c>
      <c r="B546" s="15" t="s">
        <v>988</v>
      </c>
      <c r="C546" s="16"/>
      <c r="D546" s="7">
        <v>4909591938</v>
      </c>
      <c r="E546" s="7">
        <v>0</v>
      </c>
      <c r="F546" s="7">
        <v>0</v>
      </c>
      <c r="G546" s="7">
        <f t="shared" si="24"/>
        <v>4909591938</v>
      </c>
      <c r="H546" s="7">
        <v>0</v>
      </c>
      <c r="I546" s="7">
        <v>0</v>
      </c>
      <c r="J546" s="7">
        <v>1858169595.6600001</v>
      </c>
      <c r="K546" s="7">
        <f t="shared" si="25"/>
        <v>1858169595.6600001</v>
      </c>
      <c r="L546" s="7">
        <f t="shared" si="26"/>
        <v>3051422342.3400002</v>
      </c>
      <c r="M546" s="1"/>
    </row>
    <row r="547" spans="1:13" ht="33.950000000000003" customHeight="1" thickBot="1" x14ac:dyDescent="0.3">
      <c r="A547" s="6" t="s">
        <v>989</v>
      </c>
      <c r="B547" s="15" t="s">
        <v>990</v>
      </c>
      <c r="C547" s="16"/>
      <c r="D547" s="7">
        <v>4909591938</v>
      </c>
      <c r="E547" s="7">
        <v>0</v>
      </c>
      <c r="F547" s="7">
        <v>0</v>
      </c>
      <c r="G547" s="7">
        <f t="shared" si="24"/>
        <v>4909591938</v>
      </c>
      <c r="H547" s="7">
        <v>0</v>
      </c>
      <c r="I547" s="7">
        <v>0</v>
      </c>
      <c r="J547" s="7">
        <v>1858169595.6600001</v>
      </c>
      <c r="K547" s="7">
        <f t="shared" si="25"/>
        <v>1858169595.6600001</v>
      </c>
      <c r="L547" s="7">
        <f t="shared" si="26"/>
        <v>3051422342.3400002</v>
      </c>
      <c r="M547" s="1"/>
    </row>
    <row r="548" spans="1:13" ht="12" customHeight="1" thickBot="1" x14ac:dyDescent="0.3">
      <c r="A548" s="6" t="s">
        <v>991</v>
      </c>
      <c r="B548" s="15" t="s">
        <v>992</v>
      </c>
      <c r="C548" s="16"/>
      <c r="D548" s="7">
        <v>4909591938</v>
      </c>
      <c r="E548" s="7">
        <v>0</v>
      </c>
      <c r="F548" s="7">
        <v>0</v>
      </c>
      <c r="G548" s="7">
        <f t="shared" si="24"/>
        <v>4909591938</v>
      </c>
      <c r="H548" s="7">
        <v>0</v>
      </c>
      <c r="I548" s="7">
        <v>0</v>
      </c>
      <c r="J548" s="7">
        <v>1858169595.6600001</v>
      </c>
      <c r="K548" s="7">
        <f t="shared" si="25"/>
        <v>1858169595.6600001</v>
      </c>
      <c r="L548" s="7">
        <f t="shared" si="26"/>
        <v>3051422342.3400002</v>
      </c>
      <c r="M548" s="1"/>
    </row>
    <row r="549" spans="1:13" ht="21.95" customHeight="1" thickBot="1" x14ac:dyDescent="0.3">
      <c r="A549" s="6" t="s">
        <v>993</v>
      </c>
      <c r="B549" s="15" t="s">
        <v>994</v>
      </c>
      <c r="C549" s="16"/>
      <c r="D549" s="7">
        <v>4056073292</v>
      </c>
      <c r="E549" s="7">
        <v>0</v>
      </c>
      <c r="F549" s="7">
        <v>0</v>
      </c>
      <c r="G549" s="7">
        <f t="shared" si="24"/>
        <v>4056073292</v>
      </c>
      <c r="H549" s="7">
        <v>0</v>
      </c>
      <c r="I549" s="7">
        <v>0</v>
      </c>
      <c r="J549" s="7">
        <v>2858053735.5799999</v>
      </c>
      <c r="K549" s="7">
        <f t="shared" si="25"/>
        <v>2858053735.5799999</v>
      </c>
      <c r="L549" s="7">
        <f t="shared" si="26"/>
        <v>1198019556.4200001</v>
      </c>
      <c r="M549" s="1"/>
    </row>
    <row r="550" spans="1:13" ht="33.950000000000003" customHeight="1" thickBot="1" x14ac:dyDescent="0.3">
      <c r="A550" s="6" t="s">
        <v>995</v>
      </c>
      <c r="B550" s="15" t="s">
        <v>996</v>
      </c>
      <c r="C550" s="16"/>
      <c r="D550" s="7">
        <v>4056073292</v>
      </c>
      <c r="E550" s="7">
        <v>0</v>
      </c>
      <c r="F550" s="7">
        <v>0</v>
      </c>
      <c r="G550" s="7">
        <f t="shared" si="24"/>
        <v>4056073292</v>
      </c>
      <c r="H550" s="7">
        <v>0</v>
      </c>
      <c r="I550" s="7">
        <v>0</v>
      </c>
      <c r="J550" s="7">
        <v>2858053735.5799999</v>
      </c>
      <c r="K550" s="7">
        <f t="shared" si="25"/>
        <v>2858053735.5799999</v>
      </c>
      <c r="L550" s="7">
        <f t="shared" si="26"/>
        <v>1198019556.4200001</v>
      </c>
      <c r="M550" s="1"/>
    </row>
    <row r="551" spans="1:13" ht="12" customHeight="1" thickBot="1" x14ac:dyDescent="0.3">
      <c r="A551" s="6" t="s">
        <v>997</v>
      </c>
      <c r="B551" s="15" t="s">
        <v>998</v>
      </c>
      <c r="C551" s="16"/>
      <c r="D551" s="7">
        <v>4056073292</v>
      </c>
      <c r="E551" s="7">
        <v>0</v>
      </c>
      <c r="F551" s="7">
        <v>0</v>
      </c>
      <c r="G551" s="7">
        <f t="shared" si="24"/>
        <v>4056073292</v>
      </c>
      <c r="H551" s="7">
        <v>0</v>
      </c>
      <c r="I551" s="7">
        <v>0</v>
      </c>
      <c r="J551" s="7">
        <v>2858053735.5799999</v>
      </c>
      <c r="K551" s="7">
        <f t="shared" si="25"/>
        <v>2858053735.5799999</v>
      </c>
      <c r="L551" s="7">
        <f t="shared" si="26"/>
        <v>1198019556.4200001</v>
      </c>
      <c r="M551" s="1"/>
    </row>
    <row r="552" spans="1:13" ht="21.95" customHeight="1" thickBot="1" x14ac:dyDescent="0.3">
      <c r="A552" s="6" t="s">
        <v>999</v>
      </c>
      <c r="B552" s="15" t="s">
        <v>1000</v>
      </c>
      <c r="C552" s="16"/>
      <c r="D552" s="7">
        <v>0</v>
      </c>
      <c r="E552" s="7">
        <v>0</v>
      </c>
      <c r="F552" s="7">
        <v>0</v>
      </c>
      <c r="G552" s="7">
        <f t="shared" si="24"/>
        <v>0</v>
      </c>
      <c r="H552" s="7">
        <v>0</v>
      </c>
      <c r="I552" s="7">
        <v>0</v>
      </c>
      <c r="J552" s="7">
        <v>179950036.09999999</v>
      </c>
      <c r="K552" s="7">
        <f t="shared" si="25"/>
        <v>179950036.09999999</v>
      </c>
      <c r="L552" s="7">
        <f t="shared" si="26"/>
        <v>-179950036.09999999</v>
      </c>
      <c r="M552" s="1"/>
    </row>
    <row r="553" spans="1:13" ht="21.95" customHeight="1" thickBot="1" x14ac:dyDescent="0.3">
      <c r="A553" s="6" t="s">
        <v>1001</v>
      </c>
      <c r="B553" s="15" t="s">
        <v>1002</v>
      </c>
      <c r="C553" s="16"/>
      <c r="D553" s="7">
        <v>0</v>
      </c>
      <c r="E553" s="7">
        <v>0</v>
      </c>
      <c r="F553" s="7">
        <v>0</v>
      </c>
      <c r="G553" s="7">
        <f t="shared" si="24"/>
        <v>0</v>
      </c>
      <c r="H553" s="7">
        <v>0</v>
      </c>
      <c r="I553" s="7">
        <v>0</v>
      </c>
      <c r="J553" s="7">
        <v>179950036.09999999</v>
      </c>
      <c r="K553" s="7">
        <f t="shared" si="25"/>
        <v>179950036.09999999</v>
      </c>
      <c r="L553" s="7">
        <f t="shared" si="26"/>
        <v>-179950036.09999999</v>
      </c>
      <c r="M553" s="1"/>
    </row>
    <row r="554" spans="1:13" ht="21.95" customHeight="1" thickBot="1" x14ac:dyDescent="0.3">
      <c r="A554" s="6" t="s">
        <v>1003</v>
      </c>
      <c r="B554" s="15" t="s">
        <v>1000</v>
      </c>
      <c r="C554" s="16"/>
      <c r="D554" s="7">
        <v>0</v>
      </c>
      <c r="E554" s="7">
        <v>0</v>
      </c>
      <c r="F554" s="7">
        <v>0</v>
      </c>
      <c r="G554" s="7">
        <f t="shared" si="24"/>
        <v>0</v>
      </c>
      <c r="H554" s="7">
        <v>0</v>
      </c>
      <c r="I554" s="7">
        <v>0</v>
      </c>
      <c r="J554" s="7">
        <v>179950036.09999999</v>
      </c>
      <c r="K554" s="7">
        <f t="shared" si="25"/>
        <v>179950036.09999999</v>
      </c>
      <c r="L554" s="7">
        <f t="shared" si="26"/>
        <v>-179950036.09999999</v>
      </c>
      <c r="M554" s="1"/>
    </row>
    <row r="555" spans="1:13" ht="12" customHeight="1" thickBot="1" x14ac:dyDescent="0.3">
      <c r="A555" s="6" t="s">
        <v>1004</v>
      </c>
      <c r="B555" s="15" t="s">
        <v>1005</v>
      </c>
      <c r="C555" s="16"/>
      <c r="D555" s="7">
        <v>0</v>
      </c>
      <c r="E555" s="7">
        <v>0</v>
      </c>
      <c r="F555" s="7">
        <v>0</v>
      </c>
      <c r="G555" s="7">
        <f t="shared" si="24"/>
        <v>0</v>
      </c>
      <c r="H555" s="7">
        <v>0</v>
      </c>
      <c r="I555" s="7">
        <v>0</v>
      </c>
      <c r="J555" s="7">
        <v>469374373.44999999</v>
      </c>
      <c r="K555" s="7">
        <f t="shared" si="25"/>
        <v>469374373.44999999</v>
      </c>
      <c r="L555" s="7">
        <f t="shared" si="26"/>
        <v>-469374373.44999999</v>
      </c>
      <c r="M555" s="1"/>
    </row>
    <row r="556" spans="1:13" ht="12" customHeight="1" thickBot="1" x14ac:dyDescent="0.3">
      <c r="A556" s="6" t="s">
        <v>1006</v>
      </c>
      <c r="B556" s="15" t="s">
        <v>1007</v>
      </c>
      <c r="C556" s="16"/>
      <c r="D556" s="7">
        <v>0</v>
      </c>
      <c r="E556" s="7">
        <v>0</v>
      </c>
      <c r="F556" s="7">
        <v>0</v>
      </c>
      <c r="G556" s="7">
        <f t="shared" si="24"/>
        <v>0</v>
      </c>
      <c r="H556" s="7">
        <v>0</v>
      </c>
      <c r="I556" s="7">
        <v>0</v>
      </c>
      <c r="J556" s="7">
        <v>469374373.44999999</v>
      </c>
      <c r="K556" s="7">
        <f t="shared" si="25"/>
        <v>469374373.44999999</v>
      </c>
      <c r="L556" s="7">
        <f t="shared" si="26"/>
        <v>-469374373.44999999</v>
      </c>
      <c r="M556" s="1"/>
    </row>
    <row r="557" spans="1:13" ht="12" customHeight="1" thickBot="1" x14ac:dyDescent="0.3">
      <c r="A557" s="6" t="s">
        <v>1008</v>
      </c>
      <c r="B557" s="15" t="s">
        <v>1009</v>
      </c>
      <c r="C557" s="16"/>
      <c r="D557" s="7">
        <v>0</v>
      </c>
      <c r="E557" s="7">
        <v>0</v>
      </c>
      <c r="F557" s="7">
        <v>0</v>
      </c>
      <c r="G557" s="7">
        <f t="shared" si="24"/>
        <v>0</v>
      </c>
      <c r="H557" s="7">
        <v>0</v>
      </c>
      <c r="I557" s="7">
        <v>0</v>
      </c>
      <c r="J557" s="7">
        <v>469374373.44999999</v>
      </c>
      <c r="K557" s="7">
        <f t="shared" si="25"/>
        <v>469374373.44999999</v>
      </c>
      <c r="L557" s="7">
        <f t="shared" si="26"/>
        <v>-469374373.44999999</v>
      </c>
      <c r="M557" s="1"/>
    </row>
    <row r="558" spans="1:13" ht="21.95" customHeight="1" thickBot="1" x14ac:dyDescent="0.3">
      <c r="A558" s="6" t="s">
        <v>1010</v>
      </c>
      <c r="B558" s="15" t="s">
        <v>1011</v>
      </c>
      <c r="C558" s="16"/>
      <c r="D558" s="7">
        <v>3243691009</v>
      </c>
      <c r="E558" s="7">
        <v>0</v>
      </c>
      <c r="F558" s="7">
        <v>0</v>
      </c>
      <c r="G558" s="7">
        <f t="shared" si="24"/>
        <v>3243691009</v>
      </c>
      <c r="H558" s="7">
        <v>0</v>
      </c>
      <c r="I558" s="7">
        <v>0</v>
      </c>
      <c r="J558" s="7">
        <v>7356124347.3400002</v>
      </c>
      <c r="K558" s="7">
        <f t="shared" si="25"/>
        <v>7356124347.3400002</v>
      </c>
      <c r="L558" s="7">
        <f t="shared" si="26"/>
        <v>-4112433338.3400002</v>
      </c>
      <c r="M558" s="1"/>
    </row>
    <row r="559" spans="1:13" ht="12" customHeight="1" thickBot="1" x14ac:dyDescent="0.3">
      <c r="A559" s="6" t="s">
        <v>1012</v>
      </c>
      <c r="B559" s="15" t="s">
        <v>1013</v>
      </c>
      <c r="C559" s="16"/>
      <c r="D559" s="7">
        <v>3243691009</v>
      </c>
      <c r="E559" s="7">
        <v>0</v>
      </c>
      <c r="F559" s="7">
        <v>0</v>
      </c>
      <c r="G559" s="7">
        <f t="shared" si="24"/>
        <v>3243691009</v>
      </c>
      <c r="H559" s="7">
        <v>0</v>
      </c>
      <c r="I559" s="7">
        <v>0</v>
      </c>
      <c r="J559" s="7">
        <v>7356124347.3400002</v>
      </c>
      <c r="K559" s="7">
        <f t="shared" si="25"/>
        <v>7356124347.3400002</v>
      </c>
      <c r="L559" s="7">
        <f t="shared" si="26"/>
        <v>-4112433338.3400002</v>
      </c>
      <c r="M559" s="1"/>
    </row>
    <row r="560" spans="1:13" ht="21.95" customHeight="1" thickBot="1" x14ac:dyDescent="0.3">
      <c r="A560" s="6" t="s">
        <v>1014</v>
      </c>
      <c r="B560" s="15" t="s">
        <v>1015</v>
      </c>
      <c r="C560" s="16"/>
      <c r="D560" s="7">
        <v>3243691009</v>
      </c>
      <c r="E560" s="7">
        <v>0</v>
      </c>
      <c r="F560" s="7">
        <v>0</v>
      </c>
      <c r="G560" s="7">
        <f t="shared" si="24"/>
        <v>3243691009</v>
      </c>
      <c r="H560" s="7">
        <v>0</v>
      </c>
      <c r="I560" s="7">
        <v>0</v>
      </c>
      <c r="J560" s="7">
        <v>7356124347.3400002</v>
      </c>
      <c r="K560" s="7">
        <f t="shared" si="25"/>
        <v>7356124347.3400002</v>
      </c>
      <c r="L560" s="7">
        <f t="shared" si="26"/>
        <v>-4112433338.3400002</v>
      </c>
      <c r="M560" s="1"/>
    </row>
    <row r="561" spans="1:13" ht="12" customHeight="1" thickBot="1" x14ac:dyDescent="0.3">
      <c r="A561" s="1"/>
      <c r="B561" s="22" t="s">
        <v>1016</v>
      </c>
      <c r="C561" s="23"/>
      <c r="D561" s="8">
        <f>+D11+D94+D211+D372+D433+D488+D523+D527+D545</f>
        <v>268398209297</v>
      </c>
      <c r="E561" s="8">
        <f t="shared" ref="E561:L561" si="27">+E11+E94+E211+E372+E433+E488+E523+E527+E545</f>
        <v>4889367379.3000002</v>
      </c>
      <c r="F561" s="8">
        <f t="shared" si="27"/>
        <v>6821608688.1100006</v>
      </c>
      <c r="G561" s="8">
        <f t="shared" si="27"/>
        <v>266465967988.19</v>
      </c>
      <c r="H561" s="8">
        <f t="shared" si="27"/>
        <v>27498759.379999999</v>
      </c>
      <c r="I561" s="8">
        <f t="shared" si="27"/>
        <v>6726158183.6700001</v>
      </c>
      <c r="J561" s="8">
        <f t="shared" si="27"/>
        <v>255099494491.72998</v>
      </c>
      <c r="K561" s="8">
        <f t="shared" si="27"/>
        <v>261853151434.78003</v>
      </c>
      <c r="L561" s="8">
        <f t="shared" si="27"/>
        <v>4612816553.4099913</v>
      </c>
      <c r="M561" s="1"/>
    </row>
  </sheetData>
  <mergeCells count="562">
    <mergeCell ref="B556:C556"/>
    <mergeCell ref="B551:C551"/>
    <mergeCell ref="B557:C557"/>
    <mergeCell ref="B558:C558"/>
    <mergeCell ref="B559:C559"/>
    <mergeCell ref="B560:C560"/>
    <mergeCell ref="B561:C561"/>
    <mergeCell ref="B546:C546"/>
    <mergeCell ref="B547:C547"/>
    <mergeCell ref="B548:C548"/>
    <mergeCell ref="B549:C549"/>
    <mergeCell ref="B550:C550"/>
    <mergeCell ref="B552:C552"/>
    <mergeCell ref="B553:C553"/>
    <mergeCell ref="B554:C554"/>
    <mergeCell ref="B555:C555"/>
    <mergeCell ref="B533:C533"/>
    <mergeCell ref="B534:C534"/>
    <mergeCell ref="B535:C535"/>
    <mergeCell ref="B541:C541"/>
    <mergeCell ref="B542:C542"/>
    <mergeCell ref="B543:C543"/>
    <mergeCell ref="B544:C544"/>
    <mergeCell ref="B545:C545"/>
    <mergeCell ref="B536:C536"/>
    <mergeCell ref="B537:C537"/>
    <mergeCell ref="B538:C538"/>
    <mergeCell ref="B539:C539"/>
    <mergeCell ref="B540:C540"/>
    <mergeCell ref="B524:C524"/>
    <mergeCell ref="B519:C519"/>
    <mergeCell ref="B530:C530"/>
    <mergeCell ref="B531:C531"/>
    <mergeCell ref="B532:C532"/>
    <mergeCell ref="B525:C525"/>
    <mergeCell ref="B526:C526"/>
    <mergeCell ref="B527:C527"/>
    <mergeCell ref="B528:C528"/>
    <mergeCell ref="B529:C529"/>
    <mergeCell ref="B514:C514"/>
    <mergeCell ref="B515:C515"/>
    <mergeCell ref="B516:C516"/>
    <mergeCell ref="B517:C517"/>
    <mergeCell ref="B518:C518"/>
    <mergeCell ref="B520:C520"/>
    <mergeCell ref="B521:C521"/>
    <mergeCell ref="B522:C522"/>
    <mergeCell ref="B523:C523"/>
    <mergeCell ref="B503:C503"/>
    <mergeCell ref="B498:C498"/>
    <mergeCell ref="B509:C509"/>
    <mergeCell ref="B510:C510"/>
    <mergeCell ref="B511:C511"/>
    <mergeCell ref="B512:C512"/>
    <mergeCell ref="B513:C513"/>
    <mergeCell ref="B504:C504"/>
    <mergeCell ref="B505:C505"/>
    <mergeCell ref="B506:C506"/>
    <mergeCell ref="B507:C507"/>
    <mergeCell ref="B508:C508"/>
    <mergeCell ref="B493:C493"/>
    <mergeCell ref="B494:C494"/>
    <mergeCell ref="B495:C495"/>
    <mergeCell ref="B496:C496"/>
    <mergeCell ref="B497:C497"/>
    <mergeCell ref="B499:C499"/>
    <mergeCell ref="B500:C500"/>
    <mergeCell ref="B501:C501"/>
    <mergeCell ref="B502:C502"/>
    <mergeCell ref="B488:C488"/>
    <mergeCell ref="B489:C489"/>
    <mergeCell ref="B490:C490"/>
    <mergeCell ref="B491:C491"/>
    <mergeCell ref="B492:C492"/>
    <mergeCell ref="B483:C483"/>
    <mergeCell ref="B484:C484"/>
    <mergeCell ref="B485:C485"/>
    <mergeCell ref="B486:C486"/>
    <mergeCell ref="B487:C487"/>
    <mergeCell ref="B474:C474"/>
    <mergeCell ref="B478:C478"/>
    <mergeCell ref="B479:C479"/>
    <mergeCell ref="B480:C480"/>
    <mergeCell ref="B481:C481"/>
    <mergeCell ref="B482:C482"/>
    <mergeCell ref="B475:C475"/>
    <mergeCell ref="B476:C476"/>
    <mergeCell ref="B477:C477"/>
    <mergeCell ref="B469:C469"/>
    <mergeCell ref="B470:C470"/>
    <mergeCell ref="B471:C471"/>
    <mergeCell ref="B472:C472"/>
    <mergeCell ref="B473:C473"/>
    <mergeCell ref="B464:C464"/>
    <mergeCell ref="B465:C465"/>
    <mergeCell ref="B466:C466"/>
    <mergeCell ref="B467:C467"/>
    <mergeCell ref="B468:C468"/>
    <mergeCell ref="B455:C455"/>
    <mergeCell ref="B459:C459"/>
    <mergeCell ref="B460:C460"/>
    <mergeCell ref="B461:C461"/>
    <mergeCell ref="B462:C462"/>
    <mergeCell ref="B463:C463"/>
    <mergeCell ref="B456:C456"/>
    <mergeCell ref="B457:C457"/>
    <mergeCell ref="B458:C458"/>
    <mergeCell ref="B450:C450"/>
    <mergeCell ref="B451:C451"/>
    <mergeCell ref="B452:C452"/>
    <mergeCell ref="B453:C453"/>
    <mergeCell ref="B454:C454"/>
    <mergeCell ref="B445:C445"/>
    <mergeCell ref="B446:C446"/>
    <mergeCell ref="B447:C447"/>
    <mergeCell ref="B448:C448"/>
    <mergeCell ref="B449:C449"/>
    <mergeCell ref="B434:C434"/>
    <mergeCell ref="B440:C440"/>
    <mergeCell ref="B441:C441"/>
    <mergeCell ref="B442:C442"/>
    <mergeCell ref="B443:C443"/>
    <mergeCell ref="B444:C444"/>
    <mergeCell ref="B435:C435"/>
    <mergeCell ref="B436:C436"/>
    <mergeCell ref="B437:C437"/>
    <mergeCell ref="B438:C438"/>
    <mergeCell ref="B439:C439"/>
    <mergeCell ref="B429:C429"/>
    <mergeCell ref="B430:C430"/>
    <mergeCell ref="B431:C431"/>
    <mergeCell ref="B432:C432"/>
    <mergeCell ref="B433:C433"/>
    <mergeCell ref="B424:C424"/>
    <mergeCell ref="B425:C425"/>
    <mergeCell ref="B426:C426"/>
    <mergeCell ref="B427:C427"/>
    <mergeCell ref="B428:C428"/>
    <mergeCell ref="B414:C414"/>
    <mergeCell ref="B415:C415"/>
    <mergeCell ref="B419:C419"/>
    <mergeCell ref="B420:C420"/>
    <mergeCell ref="B421:C421"/>
    <mergeCell ref="B422:C422"/>
    <mergeCell ref="B423:C423"/>
    <mergeCell ref="B416:C416"/>
    <mergeCell ref="B417:C417"/>
    <mergeCell ref="B418:C418"/>
    <mergeCell ref="B403:C403"/>
    <mergeCell ref="B398:C398"/>
    <mergeCell ref="B409:C409"/>
    <mergeCell ref="B410:C410"/>
    <mergeCell ref="B411:C411"/>
    <mergeCell ref="B412:C412"/>
    <mergeCell ref="B413:C413"/>
    <mergeCell ref="B404:C404"/>
    <mergeCell ref="B405:C405"/>
    <mergeCell ref="B406:C406"/>
    <mergeCell ref="B407:C407"/>
    <mergeCell ref="B408:C408"/>
    <mergeCell ref="B393:C393"/>
    <mergeCell ref="B394:C394"/>
    <mergeCell ref="B395:C395"/>
    <mergeCell ref="B396:C396"/>
    <mergeCell ref="B397:C397"/>
    <mergeCell ref="B399:C399"/>
    <mergeCell ref="B400:C400"/>
    <mergeCell ref="B401:C401"/>
    <mergeCell ref="B402:C402"/>
    <mergeCell ref="B388:C388"/>
    <mergeCell ref="B389:C389"/>
    <mergeCell ref="B390:C390"/>
    <mergeCell ref="B391:C391"/>
    <mergeCell ref="B392:C392"/>
    <mergeCell ref="B383:C383"/>
    <mergeCell ref="B384:C384"/>
    <mergeCell ref="B385:C385"/>
    <mergeCell ref="B386:C386"/>
    <mergeCell ref="B387:C387"/>
    <mergeCell ref="B372:C372"/>
    <mergeCell ref="B373:C373"/>
    <mergeCell ref="B374:C374"/>
    <mergeCell ref="B378:C378"/>
    <mergeCell ref="B379:C379"/>
    <mergeCell ref="B380:C380"/>
    <mergeCell ref="B381:C381"/>
    <mergeCell ref="B382:C382"/>
    <mergeCell ref="B375:C375"/>
    <mergeCell ref="B376:C376"/>
    <mergeCell ref="B377:C377"/>
    <mergeCell ref="B367:C367"/>
    <mergeCell ref="B368:C368"/>
    <mergeCell ref="B369:C369"/>
    <mergeCell ref="B370:C370"/>
    <mergeCell ref="B371:C371"/>
    <mergeCell ref="B362:C362"/>
    <mergeCell ref="B363:C363"/>
    <mergeCell ref="B364:C364"/>
    <mergeCell ref="B365:C365"/>
    <mergeCell ref="B366:C366"/>
    <mergeCell ref="B352:C352"/>
    <mergeCell ref="B353:C353"/>
    <mergeCell ref="B357:C357"/>
    <mergeCell ref="B358:C358"/>
    <mergeCell ref="B359:C359"/>
    <mergeCell ref="B360:C360"/>
    <mergeCell ref="B361:C361"/>
    <mergeCell ref="B354:C354"/>
    <mergeCell ref="B355:C355"/>
    <mergeCell ref="B356:C356"/>
    <mergeCell ref="B347:C347"/>
    <mergeCell ref="B348:C348"/>
    <mergeCell ref="B349:C349"/>
    <mergeCell ref="B350:C350"/>
    <mergeCell ref="B351:C351"/>
    <mergeCell ref="B342:C342"/>
    <mergeCell ref="B343:C343"/>
    <mergeCell ref="B344:C344"/>
    <mergeCell ref="B345:C345"/>
    <mergeCell ref="B346:C346"/>
    <mergeCell ref="B330:C330"/>
    <mergeCell ref="B331:C331"/>
    <mergeCell ref="B337:C337"/>
    <mergeCell ref="B338:C338"/>
    <mergeCell ref="B339:C339"/>
    <mergeCell ref="B340:C340"/>
    <mergeCell ref="B341:C341"/>
    <mergeCell ref="B332:C332"/>
    <mergeCell ref="B333:C333"/>
    <mergeCell ref="B334:C334"/>
    <mergeCell ref="B335:C335"/>
    <mergeCell ref="B336:C336"/>
    <mergeCell ref="B326:C326"/>
    <mergeCell ref="B327:C327"/>
    <mergeCell ref="B328:C328"/>
    <mergeCell ref="B321:C321"/>
    <mergeCell ref="B322:C322"/>
    <mergeCell ref="B323:C323"/>
    <mergeCell ref="B324:C324"/>
    <mergeCell ref="B325:C325"/>
    <mergeCell ref="B329:C329"/>
    <mergeCell ref="B308:C308"/>
    <mergeCell ref="B309:C309"/>
    <mergeCell ref="B310:C310"/>
    <mergeCell ref="B316:C316"/>
    <mergeCell ref="B317:C317"/>
    <mergeCell ref="B318:C318"/>
    <mergeCell ref="B319:C319"/>
    <mergeCell ref="B320:C320"/>
    <mergeCell ref="B311:C311"/>
    <mergeCell ref="B312:C312"/>
    <mergeCell ref="B313:C313"/>
    <mergeCell ref="B314:C314"/>
    <mergeCell ref="B315:C315"/>
    <mergeCell ref="B299:C299"/>
    <mergeCell ref="B294:C294"/>
    <mergeCell ref="B305:C305"/>
    <mergeCell ref="B306:C306"/>
    <mergeCell ref="B307:C307"/>
    <mergeCell ref="B300:C300"/>
    <mergeCell ref="B301:C301"/>
    <mergeCell ref="B302:C302"/>
    <mergeCell ref="B303:C303"/>
    <mergeCell ref="B304:C304"/>
    <mergeCell ref="B289:C289"/>
    <mergeCell ref="B290:C290"/>
    <mergeCell ref="B291:C291"/>
    <mergeCell ref="B292:C292"/>
    <mergeCell ref="B293:C293"/>
    <mergeCell ref="B295:C295"/>
    <mergeCell ref="B296:C296"/>
    <mergeCell ref="B297:C297"/>
    <mergeCell ref="B298:C298"/>
    <mergeCell ref="B278:C278"/>
    <mergeCell ref="B279:C279"/>
    <mergeCell ref="B280:C280"/>
    <mergeCell ref="B284:C284"/>
    <mergeCell ref="B285:C285"/>
    <mergeCell ref="B286:C286"/>
    <mergeCell ref="B287:C287"/>
    <mergeCell ref="B288:C288"/>
    <mergeCell ref="B281:C281"/>
    <mergeCell ref="B282:C282"/>
    <mergeCell ref="B283:C283"/>
    <mergeCell ref="B273:C273"/>
    <mergeCell ref="B274:C274"/>
    <mergeCell ref="B275:C275"/>
    <mergeCell ref="B276:C276"/>
    <mergeCell ref="B277:C277"/>
    <mergeCell ref="B268:C268"/>
    <mergeCell ref="B269:C269"/>
    <mergeCell ref="B270:C270"/>
    <mergeCell ref="B271:C271"/>
    <mergeCell ref="B272:C272"/>
    <mergeCell ref="B258:C258"/>
    <mergeCell ref="B259:C259"/>
    <mergeCell ref="B263:C263"/>
    <mergeCell ref="B264:C264"/>
    <mergeCell ref="B265:C265"/>
    <mergeCell ref="B266:C266"/>
    <mergeCell ref="B267:C267"/>
    <mergeCell ref="B260:C260"/>
    <mergeCell ref="B261:C261"/>
    <mergeCell ref="B262:C262"/>
    <mergeCell ref="B247:C247"/>
    <mergeCell ref="B242:C242"/>
    <mergeCell ref="B253:C253"/>
    <mergeCell ref="B254:C254"/>
    <mergeCell ref="B255:C255"/>
    <mergeCell ref="B256:C256"/>
    <mergeCell ref="B257:C257"/>
    <mergeCell ref="B248:C248"/>
    <mergeCell ref="B249:C249"/>
    <mergeCell ref="B250:C250"/>
    <mergeCell ref="B251:C251"/>
    <mergeCell ref="B252:C252"/>
    <mergeCell ref="B237:C237"/>
    <mergeCell ref="B238:C238"/>
    <mergeCell ref="B239:C239"/>
    <mergeCell ref="B240:C240"/>
    <mergeCell ref="B241:C241"/>
    <mergeCell ref="B243:C243"/>
    <mergeCell ref="B244:C244"/>
    <mergeCell ref="B245:C245"/>
    <mergeCell ref="B246:C246"/>
    <mergeCell ref="B224:C224"/>
    <mergeCell ref="B225:C225"/>
    <mergeCell ref="B226:C226"/>
    <mergeCell ref="B232:C232"/>
    <mergeCell ref="B233:C233"/>
    <mergeCell ref="B234:C234"/>
    <mergeCell ref="B235:C235"/>
    <mergeCell ref="B236:C236"/>
    <mergeCell ref="B227:C227"/>
    <mergeCell ref="B228:C228"/>
    <mergeCell ref="B229:C229"/>
    <mergeCell ref="B230:C230"/>
    <mergeCell ref="B231:C231"/>
    <mergeCell ref="B220:C220"/>
    <mergeCell ref="B221:C221"/>
    <mergeCell ref="B222:C222"/>
    <mergeCell ref="B223:C223"/>
    <mergeCell ref="B215:C215"/>
    <mergeCell ref="B216:C216"/>
    <mergeCell ref="B217:C217"/>
    <mergeCell ref="B218:C218"/>
    <mergeCell ref="B219:C219"/>
    <mergeCell ref="B202:C202"/>
    <mergeCell ref="B203:C203"/>
    <mergeCell ref="B204:C204"/>
    <mergeCell ref="B210:C210"/>
    <mergeCell ref="B211:C211"/>
    <mergeCell ref="B212:C212"/>
    <mergeCell ref="B213:C213"/>
    <mergeCell ref="B214:C214"/>
    <mergeCell ref="B205:C205"/>
    <mergeCell ref="B206:C206"/>
    <mergeCell ref="B207:C207"/>
    <mergeCell ref="B208:C208"/>
    <mergeCell ref="B209:C209"/>
    <mergeCell ref="B192:C192"/>
    <mergeCell ref="B187:C187"/>
    <mergeCell ref="B198:C198"/>
    <mergeCell ref="B199:C199"/>
    <mergeCell ref="B200:C200"/>
    <mergeCell ref="B201:C201"/>
    <mergeCell ref="B193:C193"/>
    <mergeCell ref="B194:C194"/>
    <mergeCell ref="B195:C195"/>
    <mergeCell ref="B196:C196"/>
    <mergeCell ref="B197:C197"/>
    <mergeCell ref="B182:C182"/>
    <mergeCell ref="B183:C183"/>
    <mergeCell ref="B184:C184"/>
    <mergeCell ref="B185:C185"/>
    <mergeCell ref="B186:C186"/>
    <mergeCell ref="B188:C188"/>
    <mergeCell ref="B189:C189"/>
    <mergeCell ref="B190:C190"/>
    <mergeCell ref="B191:C191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63:C163"/>
    <mergeCell ref="B167:C167"/>
    <mergeCell ref="B168:C168"/>
    <mergeCell ref="B169:C169"/>
    <mergeCell ref="B170:C170"/>
    <mergeCell ref="B171:C171"/>
    <mergeCell ref="B164:C164"/>
    <mergeCell ref="B165:C165"/>
    <mergeCell ref="B166:C166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42:C142"/>
    <mergeCell ref="B148:C148"/>
    <mergeCell ref="B149:C149"/>
    <mergeCell ref="B150:C150"/>
    <mergeCell ref="B151:C151"/>
    <mergeCell ref="B152:C152"/>
    <mergeCell ref="B143:C143"/>
    <mergeCell ref="B144:C144"/>
    <mergeCell ref="B145:C145"/>
    <mergeCell ref="B146:C146"/>
    <mergeCell ref="B147:C147"/>
    <mergeCell ref="B138:C138"/>
    <mergeCell ref="B139:C139"/>
    <mergeCell ref="B133:C133"/>
    <mergeCell ref="B134:C134"/>
    <mergeCell ref="B135:C135"/>
    <mergeCell ref="B136:C136"/>
    <mergeCell ref="B137:C137"/>
    <mergeCell ref="B140:C140"/>
    <mergeCell ref="B141:C141"/>
    <mergeCell ref="B123:C123"/>
    <mergeCell ref="B124:C124"/>
    <mergeCell ref="B128:C128"/>
    <mergeCell ref="B129:C129"/>
    <mergeCell ref="B130:C130"/>
    <mergeCell ref="B131:C131"/>
    <mergeCell ref="B132:C132"/>
    <mergeCell ref="B125:C125"/>
    <mergeCell ref="B126:C126"/>
    <mergeCell ref="B127:C127"/>
    <mergeCell ref="B118:C118"/>
    <mergeCell ref="B119:C119"/>
    <mergeCell ref="B120:C120"/>
    <mergeCell ref="B121:C121"/>
    <mergeCell ref="B122:C122"/>
    <mergeCell ref="B113:C113"/>
    <mergeCell ref="B114:C114"/>
    <mergeCell ref="B115:C115"/>
    <mergeCell ref="B116:C116"/>
    <mergeCell ref="B117:C117"/>
    <mergeCell ref="B102:C102"/>
    <mergeCell ref="B103:C103"/>
    <mergeCell ref="B104:C104"/>
    <mergeCell ref="B108:C108"/>
    <mergeCell ref="B109:C109"/>
    <mergeCell ref="B110:C110"/>
    <mergeCell ref="B111:C111"/>
    <mergeCell ref="B112:C112"/>
    <mergeCell ref="B105:C105"/>
    <mergeCell ref="B106:C106"/>
    <mergeCell ref="B107:C107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3:C83"/>
    <mergeCell ref="B87:C87"/>
    <mergeCell ref="B88:C88"/>
    <mergeCell ref="B89:C89"/>
    <mergeCell ref="B90:C90"/>
    <mergeCell ref="B91:C91"/>
    <mergeCell ref="B84:C84"/>
    <mergeCell ref="B85:C85"/>
    <mergeCell ref="B86:C86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0:C60"/>
    <mergeCell ref="B61:C61"/>
    <mergeCell ref="B62:C62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0:C50"/>
    <mergeCell ref="B41:C41"/>
    <mergeCell ref="B42:C42"/>
    <mergeCell ref="B43:C43"/>
    <mergeCell ref="B44:C44"/>
    <mergeCell ref="B45:C45"/>
    <mergeCell ref="B32:C32"/>
    <mergeCell ref="B36:C36"/>
    <mergeCell ref="B37:C37"/>
    <mergeCell ref="B38:C38"/>
    <mergeCell ref="B39:C39"/>
    <mergeCell ref="B40:C40"/>
    <mergeCell ref="B33:C33"/>
    <mergeCell ref="B34:C34"/>
    <mergeCell ref="B35:C35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A6:L6"/>
    <mergeCell ref="A7:L7"/>
    <mergeCell ref="A8:L8"/>
    <mergeCell ref="B10:C10"/>
    <mergeCell ref="B11:C11"/>
    <mergeCell ref="A2:B5"/>
    <mergeCell ref="C2:F2"/>
    <mergeCell ref="C3:F3"/>
    <mergeCell ref="C4:F4"/>
    <mergeCell ref="J4:K4"/>
    <mergeCell ref="C5:F5"/>
    <mergeCell ref="J5:K5"/>
  </mergeCells>
  <printOptions horizontalCentered="1"/>
  <pageMargins left="0.39370078740157483" right="0.39370078740157483" top="0.39370078740157483" bottom="0.39370078740157483" header="0" footer="0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AvancePresupuestalEgresos</vt:lpstr>
      <vt:lpstr>AvancePresupuestalEgresos!Títulos_a_imprimir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2021-02-09T00:41:47Z</dcterms:created>
  <dcterms:modified xsi:type="dcterms:W3CDTF">2022-01-11T22:42:29Z</dcterms:modified>
</cp:coreProperties>
</file>