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Junio" sheetId="5" r:id="rId1"/>
  </sheets>
  <calcPr calcId="152511"/>
</workbook>
</file>

<file path=xl/calcChain.xml><?xml version="1.0" encoding="utf-8"?>
<calcChain xmlns="http://schemas.openxmlformats.org/spreadsheetml/2006/main">
  <c r="D71" i="5" l="1"/>
  <c r="D70" i="5"/>
  <c r="D67" i="5"/>
  <c r="G67" i="5" s="1"/>
  <c r="D65" i="5"/>
  <c r="D63" i="5"/>
  <c r="G63" i="5" s="1"/>
  <c r="D61" i="5"/>
  <c r="D60" i="5"/>
  <c r="D59" i="5"/>
  <c r="G59" i="5" s="1"/>
  <c r="D57" i="5"/>
  <c r="D55" i="5"/>
  <c r="G55" i="5" s="1"/>
  <c r="D53" i="5"/>
  <c r="D52" i="5"/>
  <c r="D50" i="5"/>
  <c r="D49" i="5"/>
  <c r="D45" i="5"/>
  <c r="G45" i="5" s="1"/>
  <c r="D43" i="5"/>
  <c r="G43" i="5" s="1"/>
  <c r="D42" i="5"/>
  <c r="D39" i="5"/>
  <c r="G39" i="5" s="1"/>
  <c r="D38" i="5"/>
  <c r="D36" i="5"/>
  <c r="D35" i="5"/>
  <c r="D34" i="5"/>
  <c r="D33" i="5"/>
  <c r="D32" i="5"/>
  <c r="D31" i="5"/>
  <c r="D30" i="5"/>
  <c r="D29" i="5"/>
  <c r="D28" i="5"/>
  <c r="D27" i="5"/>
  <c r="D25" i="5"/>
  <c r="G25" i="5" s="1"/>
  <c r="D24" i="5"/>
  <c r="G24" i="5" s="1"/>
  <c r="D23" i="5"/>
  <c r="G23" i="5" s="1"/>
  <c r="D22" i="5"/>
  <c r="D21" i="5"/>
  <c r="G21" i="5" s="1"/>
  <c r="D19" i="5"/>
  <c r="G19" i="5" s="1"/>
  <c r="D17" i="5"/>
  <c r="G17" i="5" s="1"/>
  <c r="D15" i="5"/>
  <c r="D13" i="5"/>
  <c r="G13" i="5" s="1"/>
  <c r="D12" i="5"/>
  <c r="G12" i="5" s="1"/>
  <c r="D11" i="5"/>
  <c r="G11" i="5" s="1"/>
  <c r="D10" i="5"/>
  <c r="G71" i="5"/>
  <c r="G70" i="5"/>
  <c r="G61" i="5"/>
  <c r="G60" i="5"/>
  <c r="G52" i="5"/>
  <c r="G50" i="5"/>
  <c r="G49" i="5"/>
  <c r="G42" i="5"/>
  <c r="G38" i="5"/>
  <c r="G36" i="5"/>
  <c r="G35" i="5"/>
  <c r="G34" i="5"/>
  <c r="G33" i="5"/>
  <c r="G32" i="5"/>
  <c r="G31" i="5"/>
  <c r="G30" i="5"/>
  <c r="G29" i="5"/>
  <c r="G28" i="5"/>
  <c r="G27" i="5"/>
  <c r="G22" i="5"/>
  <c r="G15" i="5"/>
  <c r="G10" i="5"/>
  <c r="F16" i="5"/>
  <c r="F69" i="5"/>
  <c r="F68" i="5"/>
  <c r="F66" i="5"/>
  <c r="F53" i="5"/>
  <c r="F47" i="5"/>
  <c r="F35" i="5"/>
  <c r="G65" i="5"/>
  <c r="G57" i="5"/>
  <c r="G53" i="5"/>
  <c r="B73" i="5"/>
  <c r="D73" i="5" s="1"/>
  <c r="G73" i="5" s="1"/>
  <c r="B72" i="5"/>
  <c r="D72" i="5" s="1"/>
  <c r="G72" i="5" s="1"/>
  <c r="B69" i="5"/>
  <c r="D69" i="5" s="1"/>
  <c r="G69" i="5" s="1"/>
  <c r="B68" i="5"/>
  <c r="D68" i="5" s="1"/>
  <c r="G68" i="5" s="1"/>
  <c r="B66" i="5"/>
  <c r="D66" i="5" s="1"/>
  <c r="G66" i="5" s="1"/>
  <c r="B65" i="5"/>
  <c r="B64" i="5"/>
  <c r="D64" i="5" s="1"/>
  <c r="G64" i="5" s="1"/>
  <c r="B63" i="5"/>
  <c r="B62" i="5"/>
  <c r="D62" i="5" s="1"/>
  <c r="G62" i="5" s="1"/>
  <c r="B59" i="5"/>
  <c r="B58" i="5"/>
  <c r="D58" i="5" s="1"/>
  <c r="G58" i="5" s="1"/>
  <c r="B57" i="5"/>
  <c r="B56" i="5"/>
  <c r="D56" i="5" s="1"/>
  <c r="G56" i="5" s="1"/>
  <c r="B55" i="5"/>
  <c r="B54" i="5"/>
  <c r="D54" i="5" s="1"/>
  <c r="G54" i="5" s="1"/>
  <c r="B53" i="5"/>
  <c r="B51" i="5"/>
  <c r="D51" i="5" s="1"/>
  <c r="G51" i="5" s="1"/>
  <c r="B48" i="5"/>
  <c r="D48" i="5" s="1"/>
  <c r="G48" i="5" s="1"/>
  <c r="B47" i="5"/>
  <c r="D47" i="5" s="1"/>
  <c r="G47" i="5" s="1"/>
  <c r="B46" i="5"/>
  <c r="D46" i="5" s="1"/>
  <c r="G46" i="5" s="1"/>
  <c r="B44" i="5"/>
  <c r="D44" i="5" s="1"/>
  <c r="G44" i="5" s="1"/>
  <c r="B43" i="5"/>
  <c r="B41" i="5"/>
  <c r="D41" i="5" s="1"/>
  <c r="G41" i="5" s="1"/>
  <c r="B40" i="5"/>
  <c r="D40" i="5" s="1"/>
  <c r="G40" i="5" s="1"/>
  <c r="B37" i="5"/>
  <c r="D37" i="5" s="1"/>
  <c r="G37" i="5" s="1"/>
  <c r="B35" i="5"/>
  <c r="B26" i="5"/>
  <c r="D26" i="5" s="1"/>
  <c r="G26" i="5" s="1"/>
  <c r="B20" i="5"/>
  <c r="D20" i="5" s="1"/>
  <c r="G20" i="5" s="1"/>
  <c r="B18" i="5"/>
  <c r="D18" i="5" s="1"/>
  <c r="G18" i="5" s="1"/>
  <c r="B17" i="5"/>
  <c r="B16" i="5"/>
  <c r="D16" i="5" s="1"/>
  <c r="G16" i="5" s="1"/>
  <c r="B14" i="5"/>
  <c r="D14" i="5" s="1"/>
  <c r="G14" i="5" s="1"/>
  <c r="D74" i="5" l="1"/>
  <c r="B74" i="5"/>
  <c r="F74" i="5" l="1"/>
  <c r="E74" i="5"/>
  <c r="C74" i="5"/>
  <c r="G74" i="5" l="1"/>
</calcChain>
</file>

<file path=xl/sharedStrings.xml><?xml version="1.0" encoding="utf-8"?>
<sst xmlns="http://schemas.openxmlformats.org/spreadsheetml/2006/main" count="81" uniqueCount="81">
  <si>
    <t>Gobierno del Estado de México</t>
  </si>
  <si>
    <t>( en miles de pesos )</t>
  </si>
  <si>
    <t>Devengado</t>
  </si>
  <si>
    <t>Pagado</t>
  </si>
  <si>
    <t>Total</t>
  </si>
  <si>
    <t>Estado Analítico  del Ejercicio del Presupuesto de Egresos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</si>
  <si>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</si>
  <si>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</si>
  <si>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</si>
  <si>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</si>
  <si>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</si>
  <si>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</si>
  <si>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</si>
  <si>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6= 3 - (4+5)</t>
  </si>
  <si>
    <t>Clasificación Funcional</t>
  </si>
  <si>
    <t>Legislativo</t>
  </si>
  <si>
    <t>Administrar e impartir justicia</t>
  </si>
  <si>
    <t>Electoral</t>
  </si>
  <si>
    <t>Prevención y reinserción social</t>
  </si>
  <si>
    <t>Procuración de justicia</t>
  </si>
  <si>
    <t>Derechos humanos</t>
  </si>
  <si>
    <t>Seguridad pública</t>
  </si>
  <si>
    <t>Protección civil</t>
  </si>
  <si>
    <t>Consolidación de la gestión gubernament</t>
  </si>
  <si>
    <t>Desarrollo de la función pública y étic</t>
  </si>
  <si>
    <t>Conducción de las políticas generales d</t>
  </si>
  <si>
    <t>Protección jurídica de las personas y s</t>
  </si>
  <si>
    <t>Fortalecimiento del sistema integral de</t>
  </si>
  <si>
    <t>Democracia y pluralidad política</t>
  </si>
  <si>
    <t>Comunicación pública y fortalecimiento</t>
  </si>
  <si>
    <t>Nuevas organizaciones de la sociedad</t>
  </si>
  <si>
    <t>Coordinación metropolitana</t>
  </si>
  <si>
    <t>Impulso al federalismo y desarrollo mun</t>
  </si>
  <si>
    <t>Fortalecimiento de los ingresos</t>
  </si>
  <si>
    <t>Gasto social e inversión pública</t>
  </si>
  <si>
    <t>Financiamiento de la infraestructura pa</t>
  </si>
  <si>
    <t>Deuda pública</t>
  </si>
  <si>
    <t>Previsiones para el servicio y amortiza</t>
  </si>
  <si>
    <t>Transferencias intergubernamentales</t>
  </si>
  <si>
    <t>Previsiones para el pago de adeudo de e</t>
  </si>
  <si>
    <t>Alimentación</t>
  </si>
  <si>
    <t>Desarrollo integral de la familia</t>
  </si>
  <si>
    <t>Atención a la población infantil</t>
  </si>
  <si>
    <t>Atención a personas con discapacidad</t>
  </si>
  <si>
    <t>Seguridad social</t>
  </si>
  <si>
    <t>Salud y asistencia social</t>
  </si>
  <si>
    <t>El papel fundamental de la mujer y pers</t>
  </si>
  <si>
    <t>Apoyo a los adultos mayores</t>
  </si>
  <si>
    <t>Pueblos indígenas</t>
  </si>
  <si>
    <t>Población</t>
  </si>
  <si>
    <t>Desarrollo comunitario</t>
  </si>
  <si>
    <t>Oportunidades para los jóvenes</t>
  </si>
  <si>
    <t>Educación para el desarrollo integral</t>
  </si>
  <si>
    <t>Identidad mexiquense</t>
  </si>
  <si>
    <t>Cultura y arte</t>
  </si>
  <si>
    <t>Cultura física y deporte</t>
  </si>
  <si>
    <t>Empleo</t>
  </si>
  <si>
    <t>Administrativo y laboral</t>
  </si>
  <si>
    <t>Desarrollo agrícola</t>
  </si>
  <si>
    <t>Fomento a productores rurales</t>
  </si>
  <si>
    <t>Fomento pecuario</t>
  </si>
  <si>
    <t>Desarrollo forestal</t>
  </si>
  <si>
    <t>Infraestructura hidroagrícola</t>
  </si>
  <si>
    <t>Fomento acuícola</t>
  </si>
  <si>
    <t>Modernización industrial</t>
  </si>
  <si>
    <t>Fomento a la minería</t>
  </si>
  <si>
    <t>Promoción internacional</t>
  </si>
  <si>
    <t>Modernización comercial</t>
  </si>
  <si>
    <t>Investigación, ciencia y tecnología</t>
  </si>
  <si>
    <t>Promoción artesanal</t>
  </si>
  <si>
    <t>Fomento turístico</t>
  </si>
  <si>
    <t>Modernización de las comunicaciones y e</t>
  </si>
  <si>
    <t>Coordinación para el desarrollo regiona</t>
  </si>
  <si>
    <t>Desarrollo urbano</t>
  </si>
  <si>
    <t>Agua y saneamiento</t>
  </si>
  <si>
    <t>Suelo</t>
  </si>
  <si>
    <t>Vivienda</t>
  </si>
  <si>
    <t>Energía</t>
  </si>
  <si>
    <t>Protección al ambiente</t>
  </si>
  <si>
    <t xml:space="preserve"> Preliminares</t>
  </si>
  <si>
    <t>Del 1 de enero al 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</si>
</sst>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2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4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2" xfId="0" applyFont="1" applyBorder="1"/>
    <xf numFmtId="164" fontId="3" fillId="0" borderId="1" xfId="0" applyNumberFormat="1" applyFont="1" applyBorder="1"/>
    <xf numFmtId="164" fontId="3" fillId="0" borderId="12" xfId="0" applyNumberFormat="1" applyFont="1" applyBorder="1"/>
    <xf numFmtId="164" fontId="3" fillId="0" borderId="3" xfId="0" applyNumberFormat="1" applyFont="1" applyBorder="1"/>
    <xf numFmtId="164" fontId="3" fillId="0" borderId="0" xfId="0" applyNumberFormat="1" applyFont="1"/>
    <xf numFmtId="164" fontId="2" fillId="0" borderId="12" xfId="0" applyNumberFormat="1" applyFont="1" applyBorder="1"/>
    <xf numFmtId="0" fontId="3" fillId="0" borderId="14" xfId="0" applyFont="1" applyBorder="1"/>
    <xf numFmtId="164" fontId="3" fillId="0" borderId="4" xfId="0" applyNumberFormat="1" applyFont="1" applyBorder="1"/>
    <xf numFmtId="164" fontId="3" fillId="0" borderId="14" xfId="0" applyNumberFormat="1" applyFont="1" applyBorder="1"/>
    <xf numFmtId="164" fontId="3" fillId="0" borderId="5" xfId="0" applyNumberFormat="1" applyFont="1" applyBorder="1"/>
    <xf numFmtId="164" fontId="2" fillId="0" borderId="14" xfId="0" applyNumberFormat="1" applyFont="1" applyBorder="1"/>
    <xf numFmtId="0" fontId="3" fillId="0" borderId="13" xfId="0" applyFont="1" applyBorder="1"/>
    <xf numFmtId="164" fontId="3" fillId="0" borderId="15" xfId="0" applyNumberFormat="1" applyFont="1" applyBorder="1"/>
    <xf numFmtId="164" fontId="3" fillId="0" borderId="15" xfId="1" applyNumberFormat="1" applyFont="1" applyBorder="1"/>
    <xf numFmtId="164" fontId="3" fillId="0" borderId="13" xfId="0" applyNumberFormat="1" applyFont="1" applyBorder="1"/>
    <xf numFmtId="164" fontId="3" fillId="0" borderId="7" xfId="0" applyNumberFormat="1" applyFont="1" applyBorder="1"/>
    <xf numFmtId="164" fontId="2" fillId="0" borderId="13" xfId="0" applyNumberFormat="1" applyFont="1" applyBorder="1"/>
    <xf numFmtId="0" fontId="2" fillId="0" borderId="8" xfId="0" applyFont="1" applyBorder="1" applyAlignment="1">
      <alignment horizontal="center"/>
    </xf>
    <xf numFmtId="165" fontId="2" fillId="0" borderId="11" xfId="1" applyNumberFormat="1" applyFont="1" applyBorder="1"/>
    <xf numFmtId="165" fontId="2" fillId="0" borderId="8" xfId="1" applyNumberFormat="1" applyFont="1" applyBorder="1"/>
    <xf numFmtId="165" fontId="2" fillId="0" borderId="13" xfId="1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5" fontId="3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activeCell="A6" sqref="A6:G6"/>
    </sheetView>
  </sheetViews>
  <sheetFormatPr baseColWidth="10" defaultRowHeight="12.75" x14ac:dyDescent="0.2"/>
  <cols>
    <col min="1" max="1" width="38.28515625" style="4" bestFit="1" customWidth="1"/>
    <col min="2" max="7" width="20.7109375" style="4" customWidth="1"/>
    <col min="8" max="8" width="16.28515625" style="4" customWidth="1"/>
    <col min="9" max="16384" width="11.42578125" style="4"/>
  </cols>
  <sheetData>
    <row r="1" spans="1:8" x14ac:dyDescent="0.2">
      <c r="A1" s="1" t="s">
        <v>0</v>
      </c>
      <c r="B1" s="2"/>
      <c r="C1" s="2"/>
      <c r="D1" s="2"/>
      <c r="E1" s="2"/>
      <c r="F1" s="2"/>
      <c r="G1" s="3"/>
    </row>
    <row r="2" spans="1:8" x14ac:dyDescent="0.2">
      <c r="A2" s="5" t="s">
        <v>5</v>
      </c>
      <c r="B2" s="6"/>
      <c r="C2" s="6"/>
      <c r="D2" s="6"/>
      <c r="E2" s="6"/>
      <c r="F2" s="6"/>
      <c r="G2" s="7"/>
    </row>
    <row r="3" spans="1:8" x14ac:dyDescent="0.2">
      <c r="A3" s="5" t="s">
        <v>14</v>
      </c>
      <c r="B3" s="6"/>
      <c r="C3" s="6"/>
      <c r="D3" s="6"/>
      <c r="E3" s="6"/>
      <c r="F3" s="6"/>
      <c r="G3" s="7"/>
    </row>
    <row r="4" spans="1:8" x14ac:dyDescent="0.2">
      <c r="A4" s="5" t="s">
        <v>79</v>
      </c>
      <c r="B4" s="6"/>
      <c r="C4" s="6"/>
      <c r="D4" s="6"/>
      <c r="E4" s="6"/>
      <c r="F4" s="6"/>
      <c r="G4" s="7"/>
    </row>
    <row r="5" spans="1:8" ht="15" customHeight="1" x14ac:dyDescent="0.2">
      <c r="A5" s="5" t="s">
        <v>80</v>
      </c>
      <c r="B5" s="6"/>
      <c r="C5" s="6"/>
      <c r="D5" s="6"/>
      <c r="E5" s="6"/>
      <c r="F5" s="6"/>
      <c r="G5" s="7"/>
    </row>
    <row r="6" spans="1:8" ht="13.5" thickBot="1" x14ac:dyDescent="0.25">
      <c r="A6" s="5" t="s">
        <v>1</v>
      </c>
      <c r="B6" s="8"/>
      <c r="C6" s="8"/>
      <c r="D6" s="8"/>
      <c r="E6" s="8"/>
      <c r="F6" s="8"/>
      <c r="G6" s="9"/>
    </row>
    <row r="7" spans="1:8" ht="13.5" thickBot="1" x14ac:dyDescent="0.25">
      <c r="A7" s="10"/>
      <c r="B7" s="11" t="s">
        <v>7</v>
      </c>
      <c r="C7" s="11"/>
      <c r="D7" s="11"/>
      <c r="E7" s="11"/>
      <c r="F7" s="11"/>
      <c r="G7" s="10"/>
    </row>
    <row r="8" spans="1:8" ht="26.25" thickBot="1" x14ac:dyDescent="0.25">
      <c r="A8" s="12" t="s">
        <v>6</v>
      </c>
      <c r="B8" s="13" t="s">
        <v>8</v>
      </c>
      <c r="C8" s="14" t="s">
        <v>9</v>
      </c>
      <c r="D8" s="15" t="s">
        <v>10</v>
      </c>
      <c r="E8" s="14" t="s">
        <v>2</v>
      </c>
      <c r="F8" s="16" t="s">
        <v>3</v>
      </c>
      <c r="G8" s="17" t="s">
        <v>11</v>
      </c>
      <c r="H8" s="18"/>
    </row>
    <row r="9" spans="1:8" ht="13.5" thickBot="1" x14ac:dyDescent="0.25">
      <c r="A9" s="19"/>
      <c r="B9" s="20">
        <v>1</v>
      </c>
      <c r="C9" s="21">
        <v>2</v>
      </c>
      <c r="D9" s="22" t="s">
        <v>12</v>
      </c>
      <c r="E9" s="23">
        <v>4</v>
      </c>
      <c r="F9" s="20">
        <v>5</v>
      </c>
      <c r="G9" s="23" t="s">
        <v>13</v>
      </c>
    </row>
    <row r="10" spans="1:8" x14ac:dyDescent="0.2">
      <c r="A10" s="24" t="s">
        <v>15</v>
      </c>
      <c r="B10" s="25">
        <v>1490481.11</v>
      </c>
      <c r="C10" s="25">
        <v>0</v>
      </c>
      <c r="D10" s="26">
        <f>+B10+C10</f>
        <v>1490481.11</v>
      </c>
      <c r="E10" s="27">
        <v>0</v>
      </c>
      <c r="F10" s="28">
        <v>884562.8790800001</v>
      </c>
      <c r="G10" s="29">
        <f>+D10-E10-F10</f>
        <v>605918.23092</v>
      </c>
    </row>
    <row r="11" spans="1:8" x14ac:dyDescent="0.2">
      <c r="A11" s="30" t="s">
        <v>16</v>
      </c>
      <c r="B11" s="31">
        <v>2921482.0389999999</v>
      </c>
      <c r="C11" s="31">
        <v>6981817</v>
      </c>
      <c r="D11" s="32">
        <f t="shared" ref="D11:D73" si="0">+B11+C11</f>
        <v>9903299.0390000008</v>
      </c>
      <c r="E11" s="33">
        <v>5315.8738600000006</v>
      </c>
      <c r="F11" s="28">
        <v>1309134.656</v>
      </c>
      <c r="G11" s="34">
        <f t="shared" ref="G11:G73" si="1">+D11-E11-F11</f>
        <v>8588848.5091400016</v>
      </c>
      <c r="H11" s="28"/>
    </row>
    <row r="12" spans="1:8" x14ac:dyDescent="0.2">
      <c r="A12" s="30" t="s">
        <v>17</v>
      </c>
      <c r="B12" s="31">
        <v>67000</v>
      </c>
      <c r="C12" s="31">
        <v>6000000</v>
      </c>
      <c r="D12" s="32">
        <f t="shared" si="0"/>
        <v>6067000</v>
      </c>
      <c r="E12" s="33">
        <v>0</v>
      </c>
      <c r="F12" s="28">
        <v>34321.648130000001</v>
      </c>
      <c r="G12" s="34">
        <f t="shared" si="1"/>
        <v>6032678.3518700004</v>
      </c>
      <c r="H12" s="28"/>
    </row>
    <row r="13" spans="1:8" x14ac:dyDescent="0.2">
      <c r="A13" s="30" t="s">
        <v>18</v>
      </c>
      <c r="B13" s="31">
        <v>1225918.176</v>
      </c>
      <c r="C13" s="31">
        <v>0</v>
      </c>
      <c r="D13" s="32">
        <f t="shared" si="0"/>
        <v>1225918.176</v>
      </c>
      <c r="E13" s="33">
        <v>0</v>
      </c>
      <c r="F13" s="28">
        <v>660960.06896000006</v>
      </c>
      <c r="G13" s="34">
        <f t="shared" si="1"/>
        <v>564958.10703999992</v>
      </c>
      <c r="H13" s="28"/>
    </row>
    <row r="14" spans="1:8" x14ac:dyDescent="0.2">
      <c r="A14" s="30" t="s">
        <v>19</v>
      </c>
      <c r="B14" s="31">
        <f>2361494.223+30000</f>
        <v>2391494.2230000002</v>
      </c>
      <c r="C14" s="31">
        <v>87800554.969999999</v>
      </c>
      <c r="D14" s="32">
        <f t="shared" si="0"/>
        <v>90192049.193000004</v>
      </c>
      <c r="E14" s="33">
        <v>194.97732000000002</v>
      </c>
      <c r="F14" s="28">
        <v>1176520.97606</v>
      </c>
      <c r="G14" s="34">
        <f t="shared" si="1"/>
        <v>89015333.23962</v>
      </c>
      <c r="H14" s="28"/>
    </row>
    <row r="15" spans="1:8" x14ac:dyDescent="0.2">
      <c r="A15" s="30" t="s">
        <v>20</v>
      </c>
      <c r="B15" s="31">
        <v>149118.48000000001</v>
      </c>
      <c r="C15" s="31">
        <v>0</v>
      </c>
      <c r="D15" s="32">
        <f t="shared" si="0"/>
        <v>149118.48000000001</v>
      </c>
      <c r="E15" s="33">
        <v>0</v>
      </c>
      <c r="F15" s="28">
        <v>71883.382110000006</v>
      </c>
      <c r="G15" s="34">
        <f t="shared" si="1"/>
        <v>77235.097890000005</v>
      </c>
      <c r="H15" s="28"/>
    </row>
    <row r="16" spans="1:8" x14ac:dyDescent="0.2">
      <c r="A16" s="30" t="s">
        <v>21</v>
      </c>
      <c r="B16" s="31">
        <f>5549832.943+2606610</f>
        <v>8156442.943</v>
      </c>
      <c r="C16" s="31">
        <v>67463549.299999997</v>
      </c>
      <c r="D16" s="32">
        <f t="shared" si="0"/>
        <v>75619992.243000001</v>
      </c>
      <c r="E16" s="33">
        <v>16810.279140000002</v>
      </c>
      <c r="F16" s="28">
        <f>3661282.76848+482761.5</f>
        <v>4144044.2684800001</v>
      </c>
      <c r="G16" s="34">
        <f t="shared" si="1"/>
        <v>71459137.695380002</v>
      </c>
      <c r="H16" s="28"/>
    </row>
    <row r="17" spans="1:8" x14ac:dyDescent="0.2">
      <c r="A17" s="30" t="s">
        <v>22</v>
      </c>
      <c r="B17" s="31">
        <f>96018.759+456750</f>
        <v>552768.75899999996</v>
      </c>
      <c r="C17" s="31">
        <v>0</v>
      </c>
      <c r="D17" s="32">
        <f t="shared" si="0"/>
        <v>552768.75899999996</v>
      </c>
      <c r="E17" s="33">
        <v>1.6000000000000001E-4</v>
      </c>
      <c r="F17" s="28">
        <v>37637.162090000005</v>
      </c>
      <c r="G17" s="34">
        <f t="shared" si="1"/>
        <v>515131.59674999991</v>
      </c>
      <c r="H17" s="28"/>
    </row>
    <row r="18" spans="1:8" x14ac:dyDescent="0.2">
      <c r="A18" s="30" t="s">
        <v>23</v>
      </c>
      <c r="B18" s="31">
        <f>747899.20298+50000</f>
        <v>797899.20297999994</v>
      </c>
      <c r="C18" s="31">
        <v>17581666.309999999</v>
      </c>
      <c r="D18" s="32">
        <f t="shared" si="0"/>
        <v>18379565.512979999</v>
      </c>
      <c r="E18" s="33">
        <v>39115.169909999997</v>
      </c>
      <c r="F18" s="28">
        <v>560121.46558000008</v>
      </c>
      <c r="G18" s="34">
        <f t="shared" si="1"/>
        <v>17780328.877489999</v>
      </c>
      <c r="H18" s="28"/>
    </row>
    <row r="19" spans="1:8" x14ac:dyDescent="0.2">
      <c r="A19" s="30" t="s">
        <v>24</v>
      </c>
      <c r="B19" s="31">
        <v>387851.55299</v>
      </c>
      <c r="C19" s="31">
        <v>0</v>
      </c>
      <c r="D19" s="32">
        <f t="shared" si="0"/>
        <v>387851.55299</v>
      </c>
      <c r="E19" s="33">
        <v>2924.7110499999999</v>
      </c>
      <c r="F19" s="28">
        <v>166828.76644000001</v>
      </c>
      <c r="G19" s="34">
        <f t="shared" si="1"/>
        <v>218098.07550000001</v>
      </c>
      <c r="H19" s="28"/>
    </row>
    <row r="20" spans="1:8" x14ac:dyDescent="0.2">
      <c r="A20" s="30" t="s">
        <v>25</v>
      </c>
      <c r="B20" s="31">
        <f>994686.33101</f>
        <v>994686.33100999997</v>
      </c>
      <c r="C20" s="31">
        <v>1547897.88</v>
      </c>
      <c r="D20" s="32">
        <f t="shared" si="0"/>
        <v>2542584.2110099997</v>
      </c>
      <c r="E20" s="33">
        <v>7785.4418800000003</v>
      </c>
      <c r="F20" s="28">
        <v>428849.06575000001</v>
      </c>
      <c r="G20" s="34">
        <f t="shared" si="1"/>
        <v>2105949.7033799998</v>
      </c>
      <c r="H20" s="28"/>
    </row>
    <row r="21" spans="1:8" x14ac:dyDescent="0.2">
      <c r="A21" s="30" t="s">
        <v>26</v>
      </c>
      <c r="B21" s="31">
        <v>111024.357</v>
      </c>
      <c r="C21" s="31">
        <v>25288111.560000002</v>
      </c>
      <c r="D21" s="32">
        <f t="shared" si="0"/>
        <v>25399135.917000003</v>
      </c>
      <c r="E21" s="33">
        <v>165.75183999999999</v>
      </c>
      <c r="F21" s="28">
        <v>50114.394070000002</v>
      </c>
      <c r="G21" s="34">
        <f t="shared" si="1"/>
        <v>25348855.771090005</v>
      </c>
      <c r="H21" s="28"/>
    </row>
    <row r="22" spans="1:8" x14ac:dyDescent="0.2">
      <c r="A22" s="30" t="s">
        <v>27</v>
      </c>
      <c r="B22" s="31">
        <v>158690.84299999999</v>
      </c>
      <c r="C22" s="31">
        <v>0</v>
      </c>
      <c r="D22" s="32">
        <f t="shared" si="0"/>
        <v>158690.84299999999</v>
      </c>
      <c r="E22" s="33">
        <v>602.16514000000006</v>
      </c>
      <c r="F22" s="28">
        <v>90737.86146</v>
      </c>
      <c r="G22" s="34">
        <f t="shared" si="1"/>
        <v>67350.816399999996</v>
      </c>
      <c r="H22" s="28"/>
    </row>
    <row r="23" spans="1:8" x14ac:dyDescent="0.2">
      <c r="A23" s="30" t="s">
        <v>28</v>
      </c>
      <c r="B23" s="31">
        <v>1015848.785</v>
      </c>
      <c r="C23" s="31">
        <v>-190864.75</v>
      </c>
      <c r="D23" s="32">
        <f t="shared" si="0"/>
        <v>824984.03500000003</v>
      </c>
      <c r="E23" s="33">
        <v>2020.8445200000001</v>
      </c>
      <c r="F23" s="28">
        <v>442622.1727</v>
      </c>
      <c r="G23" s="34">
        <f t="shared" si="1"/>
        <v>380341.01777999999</v>
      </c>
      <c r="H23" s="28"/>
    </row>
    <row r="24" spans="1:8" x14ac:dyDescent="0.2">
      <c r="A24" s="30" t="s">
        <v>29</v>
      </c>
      <c r="B24" s="31">
        <v>196466.66699999999</v>
      </c>
      <c r="C24" s="31">
        <v>0</v>
      </c>
      <c r="D24" s="32">
        <f t="shared" si="0"/>
        <v>196466.66699999999</v>
      </c>
      <c r="E24" s="33">
        <v>36.250449999999994</v>
      </c>
      <c r="F24" s="28">
        <v>34543.879659999999</v>
      </c>
      <c r="G24" s="34">
        <f t="shared" si="1"/>
        <v>161886.53688999999</v>
      </c>
      <c r="H24" s="28"/>
    </row>
    <row r="25" spans="1:8" x14ac:dyDescent="0.2">
      <c r="A25" s="30" t="s">
        <v>30</v>
      </c>
      <c r="B25" s="31">
        <v>28548.477019999998</v>
      </c>
      <c r="C25" s="31">
        <v>0</v>
      </c>
      <c r="D25" s="32">
        <f t="shared" si="0"/>
        <v>28548.477019999998</v>
      </c>
      <c r="E25" s="33">
        <v>347.19594999999993</v>
      </c>
      <c r="F25" s="28">
        <v>15020.793159999999</v>
      </c>
      <c r="G25" s="34">
        <f t="shared" si="1"/>
        <v>13180.487909999998</v>
      </c>
      <c r="H25" s="28"/>
    </row>
    <row r="26" spans="1:8" x14ac:dyDescent="0.2">
      <c r="A26" s="30" t="s">
        <v>31</v>
      </c>
      <c r="B26" s="31">
        <f>77694.467+2404.4</f>
        <v>80098.866999999998</v>
      </c>
      <c r="C26" s="31">
        <v>0</v>
      </c>
      <c r="D26" s="32">
        <f t="shared" si="0"/>
        <v>80098.866999999998</v>
      </c>
      <c r="E26" s="33">
        <v>0</v>
      </c>
      <c r="F26" s="28">
        <v>32603.006120000002</v>
      </c>
      <c r="G26" s="34">
        <f t="shared" si="1"/>
        <v>47495.860879999993</v>
      </c>
      <c r="H26" s="28"/>
    </row>
    <row r="27" spans="1:8" x14ac:dyDescent="0.2">
      <c r="A27" s="30" t="s">
        <v>32</v>
      </c>
      <c r="B27" s="31">
        <v>139314.323</v>
      </c>
      <c r="C27" s="31">
        <v>0</v>
      </c>
      <c r="D27" s="32">
        <f t="shared" si="0"/>
        <v>139314.323</v>
      </c>
      <c r="E27" s="33">
        <v>27.949009999999998</v>
      </c>
      <c r="F27" s="28">
        <v>58755.7768</v>
      </c>
      <c r="G27" s="34">
        <f t="shared" si="1"/>
        <v>80530.59719</v>
      </c>
      <c r="H27" s="28"/>
    </row>
    <row r="28" spans="1:8" x14ac:dyDescent="0.2">
      <c r="A28" s="30" t="s">
        <v>33</v>
      </c>
      <c r="B28" s="31">
        <v>3698156.9369999999</v>
      </c>
      <c r="C28" s="31">
        <v>37768649.119999997</v>
      </c>
      <c r="D28" s="32">
        <f t="shared" si="0"/>
        <v>41466806.056999996</v>
      </c>
      <c r="E28" s="33">
        <v>66929.296159999998</v>
      </c>
      <c r="F28" s="28">
        <v>3225048.6497600004</v>
      </c>
      <c r="G28" s="34">
        <f t="shared" si="1"/>
        <v>38174828.111079998</v>
      </c>
      <c r="H28" s="28"/>
    </row>
    <row r="29" spans="1:8" x14ac:dyDescent="0.2">
      <c r="A29" s="30" t="s">
        <v>34</v>
      </c>
      <c r="B29" s="31">
        <v>25786.870999999999</v>
      </c>
      <c r="C29" s="31">
        <v>0</v>
      </c>
      <c r="D29" s="32">
        <f t="shared" si="0"/>
        <v>25786.870999999999</v>
      </c>
      <c r="E29" s="33">
        <v>357.43895000000003</v>
      </c>
      <c r="F29" s="28">
        <v>12723.21349</v>
      </c>
      <c r="G29" s="34">
        <f t="shared" si="1"/>
        <v>12706.218559999999</v>
      </c>
      <c r="H29" s="28"/>
    </row>
    <row r="30" spans="1:8" x14ac:dyDescent="0.2">
      <c r="A30" s="30" t="s">
        <v>35</v>
      </c>
      <c r="B30" s="31">
        <v>34528.762999999999</v>
      </c>
      <c r="C30" s="31">
        <v>0</v>
      </c>
      <c r="D30" s="32">
        <f t="shared" si="0"/>
        <v>34528.762999999999</v>
      </c>
      <c r="E30" s="33">
        <v>913.86638000000005</v>
      </c>
      <c r="F30" s="28">
        <v>14870.049929999999</v>
      </c>
      <c r="G30" s="34">
        <f t="shared" si="1"/>
        <v>18744.846689999998</v>
      </c>
      <c r="H30" s="28"/>
    </row>
    <row r="31" spans="1:8" x14ac:dyDescent="0.2">
      <c r="A31" s="30" t="s">
        <v>36</v>
      </c>
      <c r="B31" s="31">
        <v>15492.001</v>
      </c>
      <c r="C31" s="31">
        <v>0</v>
      </c>
      <c r="D31" s="32">
        <f t="shared" si="0"/>
        <v>15492.001</v>
      </c>
      <c r="E31" s="33">
        <v>1.8149999999999999</v>
      </c>
      <c r="F31" s="28">
        <v>11739.57732</v>
      </c>
      <c r="G31" s="34">
        <f t="shared" si="1"/>
        <v>3750.6086799999994</v>
      </c>
      <c r="H31" s="28"/>
    </row>
    <row r="32" spans="1:8" x14ac:dyDescent="0.2">
      <c r="A32" s="30" t="s">
        <v>37</v>
      </c>
      <c r="B32" s="31">
        <v>7012240</v>
      </c>
      <c r="C32" s="31">
        <v>0</v>
      </c>
      <c r="D32" s="32">
        <f t="shared" si="0"/>
        <v>7012240</v>
      </c>
      <c r="E32" s="33">
        <v>0</v>
      </c>
      <c r="F32" s="28">
        <v>2716425.1728300001</v>
      </c>
      <c r="G32" s="34">
        <f t="shared" si="1"/>
        <v>4295814.8271699995</v>
      </c>
      <c r="H32" s="28"/>
    </row>
    <row r="33" spans="1:8" x14ac:dyDescent="0.2">
      <c r="A33" s="30" t="s">
        <v>38</v>
      </c>
      <c r="B33" s="31">
        <v>28973977.987</v>
      </c>
      <c r="C33" s="31">
        <v>0</v>
      </c>
      <c r="D33" s="32">
        <f t="shared" si="0"/>
        <v>28973977.987</v>
      </c>
      <c r="E33" s="33">
        <v>0</v>
      </c>
      <c r="F33" s="28">
        <v>15355633.649190001</v>
      </c>
      <c r="G33" s="34">
        <f t="shared" si="1"/>
        <v>13618344.337809999</v>
      </c>
      <c r="H33" s="28"/>
    </row>
    <row r="34" spans="1:8" x14ac:dyDescent="0.2">
      <c r="A34" s="30" t="s">
        <v>39</v>
      </c>
      <c r="B34" s="31">
        <v>2460661.2999999998</v>
      </c>
      <c r="C34" s="31">
        <v>0</v>
      </c>
      <c r="D34" s="32">
        <f t="shared" si="0"/>
        <v>2460661.2999999998</v>
      </c>
      <c r="E34" s="33">
        <v>0</v>
      </c>
      <c r="F34" s="28">
        <v>2471566.8097700002</v>
      </c>
      <c r="G34" s="34">
        <f t="shared" si="1"/>
        <v>-10905.509770000353</v>
      </c>
      <c r="H34" s="28"/>
    </row>
    <row r="35" spans="1:8" x14ac:dyDescent="0.2">
      <c r="A35" s="30" t="s">
        <v>40</v>
      </c>
      <c r="B35" s="31">
        <f>4677.254+1053674.2</f>
        <v>1058351.4539999999</v>
      </c>
      <c r="C35" s="31">
        <v>0</v>
      </c>
      <c r="D35" s="32">
        <f t="shared" si="0"/>
        <v>1058351.4539999999</v>
      </c>
      <c r="E35" s="33">
        <v>15204.995999999999</v>
      </c>
      <c r="F35" s="28">
        <f>333698.06192+1000000</f>
        <v>1333698.06192</v>
      </c>
      <c r="G35" s="34">
        <f t="shared" si="1"/>
        <v>-290551.60392000014</v>
      </c>
      <c r="H35" s="28"/>
    </row>
    <row r="36" spans="1:8" x14ac:dyDescent="0.2">
      <c r="A36" s="30" t="s">
        <v>41</v>
      </c>
      <c r="B36" s="31">
        <v>1423563.0649999999</v>
      </c>
      <c r="C36" s="31">
        <v>0</v>
      </c>
      <c r="D36" s="32">
        <f t="shared" si="0"/>
        <v>1423563.0649999999</v>
      </c>
      <c r="E36" s="33">
        <v>0</v>
      </c>
      <c r="F36" s="28">
        <v>717489.29720000003</v>
      </c>
      <c r="G36" s="34">
        <f t="shared" si="1"/>
        <v>706073.76779999991</v>
      </c>
      <c r="H36" s="28"/>
    </row>
    <row r="37" spans="1:8" x14ac:dyDescent="0.2">
      <c r="A37" s="30" t="s">
        <v>42</v>
      </c>
      <c r="B37" s="31">
        <f>535134.051+830475.5</f>
        <v>1365609.551</v>
      </c>
      <c r="C37" s="31">
        <v>0</v>
      </c>
      <c r="D37" s="32">
        <f t="shared" si="0"/>
        <v>1365609.551</v>
      </c>
      <c r="E37" s="33">
        <v>0</v>
      </c>
      <c r="F37" s="28">
        <v>230167.38178</v>
      </c>
      <c r="G37" s="34">
        <f t="shared" si="1"/>
        <v>1135442.16922</v>
      </c>
      <c r="H37" s="28"/>
    </row>
    <row r="38" spans="1:8" x14ac:dyDescent="0.2">
      <c r="A38" s="30" t="s">
        <v>43</v>
      </c>
      <c r="B38" s="31">
        <v>0</v>
      </c>
      <c r="C38" s="31">
        <v>0</v>
      </c>
      <c r="D38" s="32">
        <f t="shared" si="0"/>
        <v>0</v>
      </c>
      <c r="E38" s="33">
        <v>90.433000000000007</v>
      </c>
      <c r="F38" s="28">
        <v>0</v>
      </c>
      <c r="G38" s="34">
        <f t="shared" si="1"/>
        <v>-90.433000000000007</v>
      </c>
      <c r="H38" s="28"/>
    </row>
    <row r="39" spans="1:8" x14ac:dyDescent="0.2">
      <c r="A39" s="30" t="s">
        <v>44</v>
      </c>
      <c r="B39" s="31">
        <v>550947.94299999997</v>
      </c>
      <c r="C39" s="31">
        <v>0</v>
      </c>
      <c r="D39" s="32">
        <f t="shared" si="0"/>
        <v>550947.94299999997</v>
      </c>
      <c r="E39" s="33">
        <v>0</v>
      </c>
      <c r="F39" s="28">
        <v>396592.59632999997</v>
      </c>
      <c r="G39" s="34">
        <f t="shared" si="1"/>
        <v>154355.34667</v>
      </c>
      <c r="H39" s="28"/>
    </row>
    <row r="40" spans="1:8" x14ac:dyDescent="0.2">
      <c r="A40" s="30" t="s">
        <v>45</v>
      </c>
      <c r="B40" s="31">
        <f>19410312.82+10604.9</f>
        <v>19420917.719999999</v>
      </c>
      <c r="C40" s="31">
        <v>0</v>
      </c>
      <c r="D40" s="32">
        <f t="shared" si="0"/>
        <v>19420917.719999999</v>
      </c>
      <c r="E40" s="33">
        <v>1352.8168700000001</v>
      </c>
      <c r="F40" s="28">
        <v>9078013.4877999984</v>
      </c>
      <c r="G40" s="34">
        <f t="shared" si="1"/>
        <v>10341551.41533</v>
      </c>
      <c r="H40" s="28"/>
    </row>
    <row r="41" spans="1:8" x14ac:dyDescent="0.2">
      <c r="A41" s="30" t="s">
        <v>46</v>
      </c>
      <c r="B41" s="31">
        <f>30283.741+994788.6</f>
        <v>1025072.341</v>
      </c>
      <c r="C41" s="31">
        <v>0</v>
      </c>
      <c r="D41" s="32">
        <f t="shared" si="0"/>
        <v>1025072.341</v>
      </c>
      <c r="E41" s="33">
        <v>7000</v>
      </c>
      <c r="F41" s="28">
        <v>19041.443370000001</v>
      </c>
      <c r="G41" s="34">
        <f t="shared" si="1"/>
        <v>999030.89763000002</v>
      </c>
      <c r="H41" s="28"/>
    </row>
    <row r="42" spans="1:8" x14ac:dyDescent="0.2">
      <c r="A42" s="30" t="s">
        <v>47</v>
      </c>
      <c r="B42" s="31">
        <v>1204758.2</v>
      </c>
      <c r="C42" s="31">
        <v>0</v>
      </c>
      <c r="D42" s="32">
        <f t="shared" si="0"/>
        <v>1204758.2</v>
      </c>
      <c r="E42" s="33">
        <v>0</v>
      </c>
      <c r="F42" s="28">
        <v>1150000</v>
      </c>
      <c r="G42" s="34">
        <f t="shared" si="1"/>
        <v>54758.199999999953</v>
      </c>
      <c r="H42" s="28"/>
    </row>
    <row r="43" spans="1:8" x14ac:dyDescent="0.2">
      <c r="A43" s="30" t="s">
        <v>48</v>
      </c>
      <c r="B43" s="31">
        <f>21077.88+226983</f>
        <v>248060.88</v>
      </c>
      <c r="C43" s="31">
        <v>0</v>
      </c>
      <c r="D43" s="32">
        <f t="shared" si="0"/>
        <v>248060.88</v>
      </c>
      <c r="E43" s="33">
        <v>36216.396780000003</v>
      </c>
      <c r="F43" s="28">
        <v>28493.651829999999</v>
      </c>
      <c r="G43" s="34">
        <f t="shared" si="1"/>
        <v>183350.83139000001</v>
      </c>
      <c r="H43" s="28"/>
    </row>
    <row r="44" spans="1:8" x14ac:dyDescent="0.2">
      <c r="A44" s="30" t="s">
        <v>49</v>
      </c>
      <c r="B44" s="31">
        <f>46181.685+13849</f>
        <v>60030.684999999998</v>
      </c>
      <c r="C44" s="31">
        <v>0</v>
      </c>
      <c r="D44" s="32">
        <f t="shared" si="0"/>
        <v>60030.684999999998</v>
      </c>
      <c r="E44" s="33">
        <v>379.26109000000002</v>
      </c>
      <c r="F44" s="28">
        <v>16838.736570000001</v>
      </c>
      <c r="G44" s="34">
        <f t="shared" si="1"/>
        <v>42812.687339999997</v>
      </c>
      <c r="H44" s="28"/>
    </row>
    <row r="45" spans="1:8" x14ac:dyDescent="0.2">
      <c r="A45" s="30" t="s">
        <v>50</v>
      </c>
      <c r="B45" s="31">
        <v>253165.7</v>
      </c>
      <c r="C45" s="31">
        <v>0</v>
      </c>
      <c r="D45" s="32">
        <f t="shared" si="0"/>
        <v>253165.7</v>
      </c>
      <c r="E45" s="33">
        <v>195914.85788999998</v>
      </c>
      <c r="F45" s="28">
        <v>0</v>
      </c>
      <c r="G45" s="34">
        <f t="shared" si="1"/>
        <v>57250.842110000027</v>
      </c>
      <c r="H45" s="28"/>
    </row>
    <row r="46" spans="1:8" x14ac:dyDescent="0.2">
      <c r="A46" s="30" t="s">
        <v>51</v>
      </c>
      <c r="B46" s="31">
        <f>18345.54+191974.1</f>
        <v>210319.64</v>
      </c>
      <c r="C46" s="31">
        <v>0</v>
      </c>
      <c r="D46" s="32">
        <f t="shared" si="0"/>
        <v>210319.64</v>
      </c>
      <c r="E46" s="33">
        <v>0</v>
      </c>
      <c r="F46" s="28">
        <v>7463.5936200000006</v>
      </c>
      <c r="G46" s="34">
        <f t="shared" si="1"/>
        <v>202856.04638000001</v>
      </c>
      <c r="H46" s="28"/>
    </row>
    <row r="47" spans="1:8" x14ac:dyDescent="0.2">
      <c r="A47" s="30" t="s">
        <v>52</v>
      </c>
      <c r="B47" s="31">
        <f>63569730.963+2351515.1+159876.5</f>
        <v>66081122.563000001</v>
      </c>
      <c r="C47" s="31">
        <v>315020702.29999995</v>
      </c>
      <c r="D47" s="32">
        <f t="shared" si="0"/>
        <v>381101824.86299998</v>
      </c>
      <c r="E47" s="33">
        <v>27938.973539999999</v>
      </c>
      <c r="F47" s="28">
        <f>20334533.7866+2000000</f>
        <v>22334533.786600001</v>
      </c>
      <c r="G47" s="34">
        <f t="shared" si="1"/>
        <v>358739352.10285997</v>
      </c>
      <c r="H47" s="28"/>
    </row>
    <row r="48" spans="1:8" x14ac:dyDescent="0.2">
      <c r="A48" s="30" t="s">
        <v>53</v>
      </c>
      <c r="B48" s="31">
        <f>284809.185+35000</f>
        <v>319809.185</v>
      </c>
      <c r="C48" s="31">
        <v>0</v>
      </c>
      <c r="D48" s="32">
        <f t="shared" si="0"/>
        <v>319809.185</v>
      </c>
      <c r="E48" s="33">
        <v>45.526859999999999</v>
      </c>
      <c r="F48" s="28">
        <v>103723.44257</v>
      </c>
      <c r="G48" s="34">
        <f t="shared" si="1"/>
        <v>216040.21557</v>
      </c>
      <c r="H48" s="28"/>
    </row>
    <row r="49" spans="1:8" x14ac:dyDescent="0.2">
      <c r="A49" s="30" t="s">
        <v>54</v>
      </c>
      <c r="B49" s="31">
        <v>10116.168</v>
      </c>
      <c r="C49" s="31">
        <v>2883832</v>
      </c>
      <c r="D49" s="32">
        <f t="shared" si="0"/>
        <v>2893948.1680000001</v>
      </c>
      <c r="E49" s="33">
        <v>2260.7104399999998</v>
      </c>
      <c r="F49" s="28">
        <v>62871.253069999999</v>
      </c>
      <c r="G49" s="34">
        <f t="shared" si="1"/>
        <v>2828816.2044899999</v>
      </c>
      <c r="H49" s="28"/>
    </row>
    <row r="50" spans="1:8" x14ac:dyDescent="0.2">
      <c r="A50" s="30" t="s">
        <v>55</v>
      </c>
      <c r="B50" s="31">
        <v>205823.073</v>
      </c>
      <c r="C50" s="31">
        <v>0</v>
      </c>
      <c r="D50" s="32">
        <f t="shared" si="0"/>
        <v>205823.073</v>
      </c>
      <c r="E50" s="33">
        <v>2540.6790599999999</v>
      </c>
      <c r="F50" s="28">
        <v>115221.88012999999</v>
      </c>
      <c r="G50" s="34">
        <f t="shared" si="1"/>
        <v>88060.513810000019</v>
      </c>
      <c r="H50" s="28"/>
    </row>
    <row r="51" spans="1:8" x14ac:dyDescent="0.2">
      <c r="A51" s="30" t="s">
        <v>56</v>
      </c>
      <c r="B51" s="31">
        <f>249302.21+117330.2</f>
        <v>366632.41</v>
      </c>
      <c r="C51" s="31">
        <v>0</v>
      </c>
      <c r="D51" s="32">
        <f t="shared" si="0"/>
        <v>366632.41</v>
      </c>
      <c r="E51" s="33">
        <v>15000</v>
      </c>
      <c r="F51" s="28">
        <v>190183.90574000002</v>
      </c>
      <c r="G51" s="34">
        <f t="shared" si="1"/>
        <v>161448.50425999996</v>
      </c>
      <c r="H51" s="28"/>
    </row>
    <row r="52" spans="1:8" x14ac:dyDescent="0.2">
      <c r="A52" s="30" t="s">
        <v>57</v>
      </c>
      <c r="B52" s="31">
        <v>158369.867</v>
      </c>
      <c r="C52" s="31">
        <v>0</v>
      </c>
      <c r="D52" s="32">
        <f t="shared" si="0"/>
        <v>158369.867</v>
      </c>
      <c r="E52" s="33">
        <v>0</v>
      </c>
      <c r="F52" s="28">
        <v>97082.037159999993</v>
      </c>
      <c r="G52" s="34">
        <f t="shared" si="1"/>
        <v>61287.829840000006</v>
      </c>
      <c r="H52" s="28"/>
    </row>
    <row r="53" spans="1:8" x14ac:dyDescent="0.2">
      <c r="A53" s="30" t="s">
        <v>58</v>
      </c>
      <c r="B53" s="31">
        <f>118539.519+1051714.1+81387.8</f>
        <v>1251641.4190000002</v>
      </c>
      <c r="C53" s="31">
        <v>0</v>
      </c>
      <c r="D53" s="32">
        <f t="shared" si="0"/>
        <v>1251641.4190000002</v>
      </c>
      <c r="E53" s="33">
        <v>279732.68997000001</v>
      </c>
      <c r="F53" s="28">
        <f>439963.12295+1000000</f>
        <v>1439963.12295</v>
      </c>
      <c r="G53" s="34">
        <f t="shared" si="1"/>
        <v>-468054.39391999971</v>
      </c>
      <c r="H53" s="28"/>
    </row>
    <row r="54" spans="1:8" x14ac:dyDescent="0.2">
      <c r="A54" s="30" t="s">
        <v>59</v>
      </c>
      <c r="B54" s="31">
        <f>18674.612+18383.6</f>
        <v>37058.212</v>
      </c>
      <c r="C54" s="31">
        <v>0</v>
      </c>
      <c r="D54" s="32">
        <f t="shared" si="0"/>
        <v>37058.212</v>
      </c>
      <c r="E54" s="33">
        <v>68567.420249999996</v>
      </c>
      <c r="F54" s="28">
        <v>51697.226369999997</v>
      </c>
      <c r="G54" s="34">
        <f t="shared" si="1"/>
        <v>-83206.434619999985</v>
      </c>
      <c r="H54" s="28"/>
    </row>
    <row r="55" spans="1:8" x14ac:dyDescent="0.2">
      <c r="A55" s="30" t="s">
        <v>60</v>
      </c>
      <c r="B55" s="31">
        <f>6711.079+18526.7</f>
        <v>25237.779000000002</v>
      </c>
      <c r="C55" s="31">
        <v>0</v>
      </c>
      <c r="D55" s="32">
        <f t="shared" si="0"/>
        <v>25237.779000000002</v>
      </c>
      <c r="E55" s="33">
        <v>159653.34852999999</v>
      </c>
      <c r="F55" s="28">
        <v>36044.615890000001</v>
      </c>
      <c r="G55" s="34">
        <f t="shared" si="1"/>
        <v>-170460.18541999999</v>
      </c>
      <c r="H55" s="28"/>
    </row>
    <row r="56" spans="1:8" x14ac:dyDescent="0.2">
      <c r="A56" s="30" t="s">
        <v>61</v>
      </c>
      <c r="B56" s="31">
        <f>186747.619+49290.9</f>
        <v>236038.519</v>
      </c>
      <c r="C56" s="31">
        <v>0</v>
      </c>
      <c r="D56" s="32">
        <f t="shared" si="0"/>
        <v>236038.519</v>
      </c>
      <c r="E56" s="33">
        <v>0</v>
      </c>
      <c r="F56" s="28">
        <v>127742.62729</v>
      </c>
      <c r="G56" s="34">
        <f t="shared" si="1"/>
        <v>108295.89171</v>
      </c>
      <c r="H56" s="28"/>
    </row>
    <row r="57" spans="1:8" x14ac:dyDescent="0.2">
      <c r="A57" s="30" t="s">
        <v>62</v>
      </c>
      <c r="B57" s="31">
        <f>14526.689+367479.7</f>
        <v>382006.38900000002</v>
      </c>
      <c r="C57" s="31">
        <v>0</v>
      </c>
      <c r="D57" s="32">
        <f t="shared" si="0"/>
        <v>382006.38900000002</v>
      </c>
      <c r="E57" s="33">
        <v>1348.3049099999998</v>
      </c>
      <c r="F57" s="28">
        <v>59691.229299999999</v>
      </c>
      <c r="G57" s="34">
        <f t="shared" si="1"/>
        <v>320966.85479000001</v>
      </c>
      <c r="H57" s="28"/>
    </row>
    <row r="58" spans="1:8" x14ac:dyDescent="0.2">
      <c r="A58" s="30" t="s">
        <v>63</v>
      </c>
      <c r="B58" s="31">
        <f>8943.399+22785.8</f>
        <v>31729.199000000001</v>
      </c>
      <c r="C58" s="31">
        <v>0</v>
      </c>
      <c r="D58" s="32">
        <f t="shared" si="0"/>
        <v>31729.199000000001</v>
      </c>
      <c r="E58" s="33">
        <v>30000</v>
      </c>
      <c r="F58" s="28">
        <v>10202.874659999999</v>
      </c>
      <c r="G58" s="34">
        <f t="shared" si="1"/>
        <v>-8473.675659999999</v>
      </c>
      <c r="H58" s="28"/>
    </row>
    <row r="59" spans="1:8" x14ac:dyDescent="0.2">
      <c r="A59" s="30" t="s">
        <v>64</v>
      </c>
      <c r="B59" s="31">
        <f>192947.442+345508.3</f>
        <v>538455.74199999997</v>
      </c>
      <c r="C59" s="31">
        <v>0</v>
      </c>
      <c r="D59" s="32">
        <f t="shared" si="0"/>
        <v>538455.74199999997</v>
      </c>
      <c r="E59" s="33">
        <v>117.74328</v>
      </c>
      <c r="F59" s="28">
        <v>161541.99558000002</v>
      </c>
      <c r="G59" s="34">
        <f t="shared" si="1"/>
        <v>376796.00313999993</v>
      </c>
      <c r="H59" s="28"/>
    </row>
    <row r="60" spans="1:8" x14ac:dyDescent="0.2">
      <c r="A60" s="30" t="s">
        <v>65</v>
      </c>
      <c r="B60" s="31">
        <v>7935.0379999999996</v>
      </c>
      <c r="C60" s="31">
        <v>0</v>
      </c>
      <c r="D60" s="32">
        <f t="shared" si="0"/>
        <v>7935.0379999999996</v>
      </c>
      <c r="E60" s="33">
        <v>0</v>
      </c>
      <c r="F60" s="28">
        <v>3244.4081099999999</v>
      </c>
      <c r="G60" s="34">
        <f t="shared" si="1"/>
        <v>4690.6298900000002</v>
      </c>
      <c r="H60" s="28"/>
    </row>
    <row r="61" spans="1:8" x14ac:dyDescent="0.2">
      <c r="A61" s="30" t="s">
        <v>66</v>
      </c>
      <c r="B61" s="31">
        <v>22461.542000000001</v>
      </c>
      <c r="C61" s="31">
        <v>1068592</v>
      </c>
      <c r="D61" s="32">
        <f t="shared" si="0"/>
        <v>1091053.5419999999</v>
      </c>
      <c r="E61" s="33">
        <v>0</v>
      </c>
      <c r="F61" s="28">
        <v>10020.329880000001</v>
      </c>
      <c r="G61" s="34">
        <f t="shared" si="1"/>
        <v>1081033.2121199998</v>
      </c>
      <c r="H61" s="28"/>
    </row>
    <row r="62" spans="1:8" x14ac:dyDescent="0.2">
      <c r="A62" s="30" t="s">
        <v>67</v>
      </c>
      <c r="B62" s="31">
        <f>15954.937+17749.2</f>
        <v>33704.137000000002</v>
      </c>
      <c r="C62" s="31">
        <v>0</v>
      </c>
      <c r="D62" s="32">
        <f t="shared" si="0"/>
        <v>33704.137000000002</v>
      </c>
      <c r="E62" s="33">
        <v>4499.0528299999996</v>
      </c>
      <c r="F62" s="28">
        <v>13084.074000000001</v>
      </c>
      <c r="G62" s="34">
        <f t="shared" si="1"/>
        <v>16121.010170000001</v>
      </c>
      <c r="H62" s="28"/>
    </row>
    <row r="63" spans="1:8" x14ac:dyDescent="0.2">
      <c r="A63" s="30" t="s">
        <v>68</v>
      </c>
      <c r="B63" s="31">
        <f>325498.925+165908.8</f>
        <v>491407.72499999998</v>
      </c>
      <c r="C63" s="31">
        <v>0</v>
      </c>
      <c r="D63" s="32">
        <f t="shared" si="0"/>
        <v>491407.72499999998</v>
      </c>
      <c r="E63" s="33">
        <v>5000</v>
      </c>
      <c r="F63" s="28">
        <v>249769.30987999999</v>
      </c>
      <c r="G63" s="34">
        <f t="shared" si="1"/>
        <v>236638.41511999999</v>
      </c>
      <c r="H63" s="28"/>
    </row>
    <row r="64" spans="1:8" x14ac:dyDescent="0.2">
      <c r="A64" s="30" t="s">
        <v>69</v>
      </c>
      <c r="B64" s="31">
        <f>24804.699+12776.7</f>
        <v>37581.399000000005</v>
      </c>
      <c r="C64" s="31">
        <v>0</v>
      </c>
      <c r="D64" s="32">
        <f t="shared" si="0"/>
        <v>37581.399000000005</v>
      </c>
      <c r="E64" s="33">
        <v>0</v>
      </c>
      <c r="F64" s="28">
        <v>8546.0508000000009</v>
      </c>
      <c r="G64" s="34">
        <f t="shared" si="1"/>
        <v>29035.348200000004</v>
      </c>
      <c r="H64" s="28"/>
    </row>
    <row r="65" spans="1:8" x14ac:dyDescent="0.2">
      <c r="A65" s="30" t="s">
        <v>70</v>
      </c>
      <c r="B65" s="31">
        <f>64648.902+167089.6</f>
        <v>231738.50200000001</v>
      </c>
      <c r="C65" s="31">
        <v>0</v>
      </c>
      <c r="D65" s="32">
        <f t="shared" si="0"/>
        <v>231738.50200000001</v>
      </c>
      <c r="E65" s="33">
        <v>36100</v>
      </c>
      <c r="F65" s="28">
        <v>38343.28512</v>
      </c>
      <c r="G65" s="34">
        <f t="shared" si="1"/>
        <v>157295.21688000002</v>
      </c>
      <c r="H65" s="28"/>
    </row>
    <row r="66" spans="1:8" x14ac:dyDescent="0.2">
      <c r="A66" s="30" t="s">
        <v>71</v>
      </c>
      <c r="B66" s="31">
        <f>2657764.232+2019987.9</f>
        <v>4677752.1319999993</v>
      </c>
      <c r="C66" s="31">
        <v>34183138.599999994</v>
      </c>
      <c r="D66" s="32">
        <f t="shared" si="0"/>
        <v>38860890.731999993</v>
      </c>
      <c r="E66" s="33">
        <v>253283.54199999999</v>
      </c>
      <c r="F66" s="28">
        <f>1379410.39603+2000000</f>
        <v>3379410.3960299999</v>
      </c>
      <c r="G66" s="34">
        <f t="shared" si="1"/>
        <v>35228196.793969989</v>
      </c>
      <c r="H66" s="28"/>
    </row>
    <row r="67" spans="1:8" x14ac:dyDescent="0.2">
      <c r="A67" s="30" t="s">
        <v>72</v>
      </c>
      <c r="B67" s="31">
        <v>464800.65899999999</v>
      </c>
      <c r="C67" s="31">
        <v>0</v>
      </c>
      <c r="D67" s="32">
        <f t="shared" si="0"/>
        <v>464800.65899999999</v>
      </c>
      <c r="E67" s="33">
        <v>525.21084000000008</v>
      </c>
      <c r="F67" s="28">
        <v>13796738.603049999</v>
      </c>
      <c r="G67" s="34">
        <f t="shared" si="1"/>
        <v>-13332463.154889999</v>
      </c>
      <c r="H67" s="28"/>
    </row>
    <row r="68" spans="1:8" x14ac:dyDescent="0.2">
      <c r="A68" s="30" t="s">
        <v>73</v>
      </c>
      <c r="B68" s="31">
        <f>21328167.952-21004074.6+2592865.1</f>
        <v>2916958.4519999982</v>
      </c>
      <c r="C68" s="31">
        <v>0</v>
      </c>
      <c r="D68" s="32">
        <f t="shared" si="0"/>
        <v>2916958.4519999982</v>
      </c>
      <c r="E68" s="33">
        <v>228538.54212999999</v>
      </c>
      <c r="F68" s="28">
        <f>3118150.7946+2000000</f>
        <v>5118150.7946000006</v>
      </c>
      <c r="G68" s="34">
        <f t="shared" si="1"/>
        <v>-2429730.8847300024</v>
      </c>
      <c r="H68" s="28"/>
    </row>
    <row r="69" spans="1:8" x14ac:dyDescent="0.2">
      <c r="A69" s="30" t="s">
        <v>74</v>
      </c>
      <c r="B69" s="31">
        <f>121472.189+2654765.6</f>
        <v>2776237.7889999999</v>
      </c>
      <c r="C69" s="31">
        <v>0</v>
      </c>
      <c r="D69" s="32">
        <f t="shared" si="0"/>
        <v>2776237.7889999999</v>
      </c>
      <c r="E69" s="33">
        <v>11418.036699999999</v>
      </c>
      <c r="F69" s="28">
        <f>481009.19163+2200000</f>
        <v>2681009.1916300002</v>
      </c>
      <c r="G69" s="34">
        <f t="shared" si="1"/>
        <v>83810.56066999957</v>
      </c>
      <c r="H69" s="28"/>
    </row>
    <row r="70" spans="1:8" x14ac:dyDescent="0.2">
      <c r="A70" s="30" t="s">
        <v>75</v>
      </c>
      <c r="B70" s="31">
        <v>40412.5</v>
      </c>
      <c r="C70" s="31">
        <v>0</v>
      </c>
      <c r="D70" s="32">
        <f t="shared" si="0"/>
        <v>40412.5</v>
      </c>
      <c r="E70" s="33">
        <v>0</v>
      </c>
      <c r="F70" s="28">
        <v>0</v>
      </c>
      <c r="G70" s="34">
        <f t="shared" si="1"/>
        <v>40412.5</v>
      </c>
      <c r="H70" s="28"/>
    </row>
    <row r="71" spans="1:8" x14ac:dyDescent="0.2">
      <c r="A71" s="30" t="s">
        <v>76</v>
      </c>
      <c r="B71" s="31">
        <v>235380.41200000001</v>
      </c>
      <c r="C71" s="31">
        <v>0</v>
      </c>
      <c r="D71" s="32">
        <f t="shared" si="0"/>
        <v>235380.41200000001</v>
      </c>
      <c r="E71" s="33">
        <v>10000</v>
      </c>
      <c r="F71" s="28">
        <v>110858.12384999999</v>
      </c>
      <c r="G71" s="34">
        <f t="shared" si="1"/>
        <v>114522.28815000002</v>
      </c>
      <c r="H71" s="28"/>
    </row>
    <row r="72" spans="1:8" x14ac:dyDescent="0.2">
      <c r="A72" s="30" t="s">
        <v>77</v>
      </c>
      <c r="B72" s="31">
        <f>12875.731+221502.9</f>
        <v>234378.63099999999</v>
      </c>
      <c r="C72" s="31">
        <v>0</v>
      </c>
      <c r="D72" s="32">
        <f t="shared" si="0"/>
        <v>234378.63099999999</v>
      </c>
      <c r="E72" s="33">
        <v>0</v>
      </c>
      <c r="F72" s="28">
        <v>50664.873939999998</v>
      </c>
      <c r="G72" s="34">
        <f t="shared" si="1"/>
        <v>183713.75706</v>
      </c>
      <c r="H72" s="28"/>
    </row>
    <row r="73" spans="1:8" ht="13.5" thickBot="1" x14ac:dyDescent="0.25">
      <c r="A73" s="35" t="s">
        <v>78</v>
      </c>
      <c r="B73" s="36">
        <f>396061.041+566180</f>
        <v>962241.04099999997</v>
      </c>
      <c r="C73" s="37"/>
      <c r="D73" s="38">
        <f t="shared" si="0"/>
        <v>962241.04099999997</v>
      </c>
      <c r="E73" s="39">
        <v>25896.825769999999</v>
      </c>
      <c r="F73" s="28">
        <v>333460.75399</v>
      </c>
      <c r="G73" s="40">
        <f t="shared" si="1"/>
        <v>602883.46123999998</v>
      </c>
      <c r="H73" s="28"/>
    </row>
    <row r="74" spans="1:8" ht="13.5" thickBot="1" x14ac:dyDescent="0.25">
      <c r="A74" s="41" t="s">
        <v>4</v>
      </c>
      <c r="B74" s="42">
        <f t="shared" ref="B74:G74" si="2">SUM(B10:B73)</f>
        <v>172683806.65800005</v>
      </c>
      <c r="C74" s="43">
        <f t="shared" si="2"/>
        <v>603397646.28999996</v>
      </c>
      <c r="D74" s="44">
        <f>SUM(D10:D73)</f>
        <v>776081452.94800019</v>
      </c>
      <c r="E74" s="43">
        <f t="shared" si="2"/>
        <v>1562174.39546</v>
      </c>
      <c r="F74" s="43">
        <f t="shared" si="2"/>
        <v>97568867.787549973</v>
      </c>
      <c r="G74" s="44">
        <f t="shared" si="2"/>
        <v>676950410.76498973</v>
      </c>
      <c r="H74" s="45"/>
    </row>
    <row r="75" spans="1:8" x14ac:dyDescent="0.2">
      <c r="A75" s="46"/>
      <c r="B75" s="47"/>
      <c r="C75" s="47"/>
      <c r="D75" s="47"/>
      <c r="E75" s="47"/>
      <c r="F75" s="47"/>
      <c r="G75" s="47"/>
    </row>
    <row r="76" spans="1:8" x14ac:dyDescent="0.2">
      <c r="A76" s="46"/>
      <c r="B76" s="47"/>
      <c r="C76" s="47"/>
      <c r="D76" s="47"/>
      <c r="E76" s="47"/>
      <c r="F76" s="47"/>
      <c r="G76" s="47"/>
    </row>
    <row r="77" spans="1:8" x14ac:dyDescent="0.2">
      <c r="B77" s="47"/>
      <c r="C77" s="47"/>
      <c r="D77" s="47"/>
      <c r="E77" s="47"/>
      <c r="F77" s="47"/>
      <c r="G77" s="47"/>
    </row>
    <row r="78" spans="1:8" x14ac:dyDescent="0.2">
      <c r="B78" s="47"/>
      <c r="C78" s="47"/>
      <c r="D78" s="47"/>
      <c r="E78" s="47"/>
      <c r="F78" s="47"/>
      <c r="G78" s="47"/>
    </row>
    <row r="79" spans="1:8" x14ac:dyDescent="0.2">
      <c r="B79" s="47"/>
      <c r="C79" s="47"/>
      <c r="D79" s="47"/>
      <c r="E79" s="47"/>
      <c r="F79" s="47"/>
      <c r="G79" s="47"/>
    </row>
    <row r="80" spans="1:8" x14ac:dyDescent="0.2">
      <c r="B80" s="47"/>
      <c r="C80" s="47"/>
      <c r="D80" s="47"/>
      <c r="E80" s="47"/>
      <c r="F80" s="47"/>
      <c r="G80" s="47"/>
    </row>
    <row r="81" spans="2:7" x14ac:dyDescent="0.2">
      <c r="B81" s="47"/>
      <c r="C81" s="47"/>
      <c r="D81" s="47"/>
      <c r="E81" s="47"/>
      <c r="F81" s="47"/>
      <c r="G81" s="47"/>
    </row>
  </sheetData>
  <mergeCells count="7">
    <mergeCell ref="B7:F7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56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2016-04-04T22:51:52Z</cp:lastPrinted>
  <dcterms:created xsi:type="dcterms:W3CDTF">2013-05-14T02:45:37Z</dcterms:created>
  <dcterms:modified xsi:type="dcterms:W3CDTF">2016-04-05T14:59:35Z</dcterms:modified>
</cp:coreProperties>
</file>